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hidePivotFieldList="1" defaultThemeVersion="124226"/>
  <mc:AlternateContent xmlns:mc="http://schemas.openxmlformats.org/markup-compatibility/2006">
    <mc:Choice Requires="x15">
      <x15ac:absPath xmlns:x15ac="http://schemas.microsoft.com/office/spreadsheetml/2010/11/ac" url="\\soton.ac.uk\Resource\Wessex\NETSCC\Journals Library\Production\"/>
    </mc:Choice>
  </mc:AlternateContent>
  <xr:revisionPtr revIDLastSave="0" documentId="13_ncr:1_{E203404D-78E6-4FB1-9E2F-D1735BEC7392}" xr6:coauthVersionLast="44" xr6:coauthVersionMax="44" xr10:uidLastSave="{00000000-0000-0000-0000-000000000000}"/>
  <bookViews>
    <workbookView xWindow="28680" yWindow="-120" windowWidth="29040" windowHeight="15840" tabRatio="831" xr2:uid="{00000000-000D-0000-FFFF-FFFF00000000}"/>
  </bookViews>
  <sheets>
    <sheet name="Summary" sheetId="16" r:id="rId1"/>
    <sheet name="Publication count" sheetId="18" r:id="rId2"/>
    <sheet name="EME Prod" sheetId="12" r:id="rId3"/>
    <sheet name="EME Pub" sheetId="7" r:id="rId4"/>
    <sheet name="HS&amp;DR Prod" sheetId="5" r:id="rId5"/>
    <sheet name="HS&amp;DR Pub" sheetId="9" r:id="rId6"/>
    <sheet name="HTA Prod" sheetId="1" r:id="rId7"/>
    <sheet name="HTA Pub" sheetId="2" r:id="rId8"/>
    <sheet name="PHR Prod" sheetId="6" r:id="rId9"/>
    <sheet name="PHR Pub" sheetId="10" r:id="rId10"/>
    <sheet name="PGfAR Prod" sheetId="8" r:id="rId11"/>
    <sheet name="PGfAR Pub" sheetId="11" r:id="rId12"/>
    <sheet name="All Withdrawn" sheetId="3" r:id="rId13"/>
    <sheet name="Figures for Editor Review" sheetId="15" r:id="rId14"/>
  </sheets>
  <externalReferences>
    <externalReference r:id="rId15"/>
  </externalReferences>
  <definedNames>
    <definedName name="_xlnm._FilterDatabase" localSheetId="2" hidden="1">'EME Prod'!$A$9:$K$9</definedName>
    <definedName name="_xlnm._FilterDatabase" localSheetId="3" hidden="1">'EME Pub'!$A$6:$L$62</definedName>
    <definedName name="_xlnm._FilterDatabase" localSheetId="4" hidden="1">'HS&amp;DR Prod'!$E$9:$E$37</definedName>
    <definedName name="_xlnm._FilterDatabase" localSheetId="6" hidden="1">'HTA Prod'!$E$9:$E$82</definedName>
    <definedName name="_xlnm._FilterDatabase" localSheetId="7" hidden="1">'HTA Pub'!$A$6:$L$654</definedName>
    <definedName name="_xlnm._FilterDatabase" localSheetId="10" hidden="1">'PGfAR Prod'!$E$9:$E$18</definedName>
    <definedName name="_xlnm._FilterDatabase" localSheetId="8" hidden="1">'PHR Prod'!$E$9:$E$22</definedName>
    <definedName name="_xlcn.WorksheetConnection_JournalsProductionPaperStatus.xlsxProd_PubCountDetail1" hidden="1">Prod_PubCountDetail[]</definedName>
    <definedName name="_xlnm.Print_Area" localSheetId="2">'EME Prod'!$A$1:$J$26</definedName>
    <definedName name="_xlnm.Print_Area" localSheetId="3">'EME Pub'!$A$1:$K$33</definedName>
    <definedName name="_xlnm.Print_Area" localSheetId="4">'HS&amp;DR Prod'!$A$1:$J$37</definedName>
    <definedName name="_xlnm.Print_Area" localSheetId="5">'HS&amp;DR Pub'!$A$1:$K$122</definedName>
    <definedName name="_xlnm.Print_Area" localSheetId="6">'HTA Prod'!$A$1:$J$82</definedName>
    <definedName name="_xlnm.Print_Area" localSheetId="7">'HTA Pub'!$A$1:$K$188</definedName>
    <definedName name="_xlnm.Print_Area" localSheetId="10">'PGfAR Prod'!$A$1:$J$18</definedName>
    <definedName name="_xlnm.Print_Area" localSheetId="11">'PGfAR Pub'!$A$1:$K$31</definedName>
    <definedName name="_xlnm.Print_Area" localSheetId="8">'PHR Prod'!$A$1:$J$22</definedName>
    <definedName name="_xlnm.Print_Area" localSheetId="9">'PHR Pub'!$A$1:$K$50</definedName>
  </definedNames>
  <calcPr calcId="191029"/>
  <pivotCaches>
    <pivotCache cacheId="0" r:id="rId16"/>
  </pivotCaches>
  <extLst>
    <ext xmlns:x15="http://schemas.microsoft.com/office/spreadsheetml/2010/11/main" uri="{FCE2AD5D-F65C-4FA6-A056-5C36A1767C68}">
      <x15:dataModel>
        <x15:modelTables>
          <x15:modelTable id="Prod_PubCountDetail" name="Prod_PubCountDetail" connection="WorksheetConnection_Journals Production Paper Status.xlsx!Prod_PubCountDetail"/>
        </x15:modelTables>
      </x15:dataModel>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8" i="7" l="1"/>
  <c r="N10" i="2" l="1"/>
  <c r="N12" i="2" l="1"/>
  <c r="N14" i="2" l="1"/>
  <c r="N13" i="2" l="1"/>
  <c r="N16" i="2" l="1"/>
  <c r="N15" i="2"/>
  <c r="N14" i="9" l="1"/>
  <c r="N15" i="9" l="1"/>
  <c r="N18" i="2" l="1"/>
  <c r="N16" i="9" l="1"/>
  <c r="N20" i="2" l="1"/>
  <c r="N21" i="2" l="1"/>
  <c r="N9" i="7" l="1"/>
  <c r="M8" i="11" l="1"/>
  <c r="N8" i="11" s="1"/>
  <c r="N8" i="10" l="1"/>
  <c r="N22" i="2" l="1"/>
  <c r="N17" i="9" l="1"/>
  <c r="N18" i="9"/>
  <c r="N23" i="2"/>
  <c r="I4" i="2"/>
  <c r="I3" i="2"/>
  <c r="N25" i="2" l="1"/>
  <c r="N10" i="7" l="1"/>
  <c r="N9" i="10" l="1"/>
  <c r="N19" i="9" l="1"/>
  <c r="N20" i="9" l="1"/>
  <c r="N10" i="10"/>
  <c r="N21" i="9" l="1"/>
  <c r="N22" i="9"/>
  <c r="M36" i="2" l="1"/>
  <c r="M35" i="2"/>
  <c r="M34" i="2"/>
  <c r="M33" i="2"/>
  <c r="M32" i="2"/>
  <c r="M31" i="2"/>
  <c r="M30" i="2"/>
  <c r="M29" i="2"/>
  <c r="M28" i="2"/>
  <c r="M27" i="2"/>
  <c r="N27" i="2" s="1"/>
  <c r="M26" i="2"/>
  <c r="N26" i="2" s="1"/>
  <c r="N11" i="10"/>
  <c r="M18" i="11"/>
  <c r="M17" i="11"/>
  <c r="M15" i="11"/>
  <c r="M14" i="11"/>
  <c r="M13" i="11"/>
  <c r="M12" i="11"/>
  <c r="M11" i="11"/>
  <c r="N11" i="11" s="1"/>
  <c r="M10" i="11"/>
  <c r="M9" i="11"/>
  <c r="N9" i="11" s="1"/>
  <c r="N23" i="9" l="1"/>
  <c r="N25" i="9" l="1"/>
  <c r="N26" i="9"/>
  <c r="N24" i="9"/>
  <c r="N28" i="2"/>
  <c r="N29" i="2" l="1"/>
  <c r="N30" i="2" l="1"/>
  <c r="N31" i="2" l="1"/>
  <c r="N27" i="9" l="1"/>
  <c r="N28" i="9"/>
  <c r="N32" i="2" l="1"/>
  <c r="N33" i="2"/>
  <c r="N34" i="2"/>
  <c r="N35" i="2"/>
  <c r="N36" i="2"/>
  <c r="N15" i="10" l="1"/>
  <c r="N14" i="10"/>
  <c r="N30" i="9"/>
  <c r="N29" i="9"/>
  <c r="N31" i="9" l="1"/>
  <c r="N32" i="9" l="1"/>
  <c r="N11" i="7"/>
  <c r="N33" i="9" l="1"/>
  <c r="N10" i="11" l="1"/>
  <c r="N34" i="9"/>
  <c r="N12" i="11" l="1"/>
  <c r="N36" i="9"/>
  <c r="N35" i="9"/>
  <c r="M37" i="2" l="1"/>
  <c r="N37" i="2" s="1"/>
  <c r="M38" i="2"/>
  <c r="M39" i="2"/>
  <c r="M40" i="2"/>
  <c r="M41" i="2"/>
  <c r="M42" i="2"/>
  <c r="M44" i="2"/>
  <c r="M45" i="2"/>
  <c r="M46" i="2"/>
  <c r="M47" i="2"/>
  <c r="M48" i="2"/>
  <c r="M49" i="2"/>
  <c r="M50" i="2"/>
  <c r="M51" i="2"/>
  <c r="M52" i="2"/>
  <c r="M53" i="2"/>
  <c r="M54" i="2"/>
  <c r="M55" i="2"/>
  <c r="M56" i="2"/>
  <c r="M57" i="2"/>
  <c r="M58" i="2"/>
  <c r="M59" i="2"/>
  <c r="M60" i="2"/>
  <c r="M61" i="2"/>
  <c r="M62" i="2"/>
  <c r="M64" i="2"/>
  <c r="M66" i="2"/>
  <c r="M67" i="2"/>
  <c r="M68" i="2"/>
  <c r="M69" i="2"/>
  <c r="M70" i="2"/>
  <c r="M71" i="2"/>
  <c r="M72" i="2"/>
  <c r="M73" i="2"/>
  <c r="M74" i="2"/>
  <c r="M75" i="2"/>
  <c r="M76" i="2"/>
  <c r="M77" i="2"/>
  <c r="M80" i="2"/>
  <c r="M81" i="2"/>
  <c r="M82" i="2"/>
  <c r="M83" i="2"/>
  <c r="M84" i="2"/>
  <c r="O40" i="18" l="1"/>
  <c r="N40" i="18"/>
  <c r="M40" i="18"/>
  <c r="L40" i="18"/>
  <c r="K40" i="18"/>
  <c r="J40" i="18"/>
  <c r="I40" i="18"/>
  <c r="H40" i="18"/>
  <c r="G40" i="18"/>
  <c r="F40" i="18"/>
  <c r="E40" i="18"/>
  <c r="D40" i="18"/>
  <c r="O39" i="18"/>
  <c r="N39" i="18"/>
  <c r="M39" i="18"/>
  <c r="L39" i="18"/>
  <c r="K39" i="18"/>
  <c r="J39" i="18"/>
  <c r="I39" i="18"/>
  <c r="H39" i="18"/>
  <c r="G39" i="18"/>
  <c r="F39" i="18"/>
  <c r="E39" i="18"/>
  <c r="D39" i="18"/>
  <c r="O38" i="18"/>
  <c r="N38" i="18"/>
  <c r="M38" i="18"/>
  <c r="L38" i="18"/>
  <c r="K38" i="18"/>
  <c r="J38" i="18"/>
  <c r="I38" i="18"/>
  <c r="H38" i="18"/>
  <c r="G38" i="18"/>
  <c r="F38" i="18"/>
  <c r="E38" i="18"/>
  <c r="D38" i="18"/>
  <c r="O37" i="18"/>
  <c r="N37" i="18"/>
  <c r="M37" i="18"/>
  <c r="L37" i="18"/>
  <c r="K37" i="18"/>
  <c r="J37" i="18"/>
  <c r="I37" i="18"/>
  <c r="H37" i="18"/>
  <c r="G37" i="18"/>
  <c r="F37" i="18"/>
  <c r="E37" i="18"/>
  <c r="D37" i="18"/>
  <c r="O36" i="18"/>
  <c r="N36" i="18"/>
  <c r="M36" i="18"/>
  <c r="L36" i="18"/>
  <c r="K36" i="18"/>
  <c r="J36" i="18"/>
  <c r="I36" i="18"/>
  <c r="H36" i="18"/>
  <c r="G36" i="18"/>
  <c r="F36" i="18"/>
  <c r="E36" i="18"/>
  <c r="D36" i="18"/>
  <c r="P40" i="18"/>
  <c r="P39" i="18"/>
  <c r="P38" i="18"/>
  <c r="P37" i="18"/>
  <c r="P36" i="18"/>
  <c r="Q37" i="18" l="1"/>
  <c r="Q39" i="18"/>
  <c r="Q36" i="18"/>
  <c r="Q40" i="18"/>
  <c r="Q38" i="18"/>
  <c r="N38" i="2"/>
  <c r="N39" i="2"/>
  <c r="N40" i="2"/>
  <c r="N41" i="2"/>
  <c r="N42" i="2"/>
  <c r="N37" i="9" l="1"/>
  <c r="N38" i="9"/>
  <c r="N44" i="2" l="1"/>
  <c r="N45" i="2" l="1"/>
  <c r="N46" i="2"/>
  <c r="N47" i="2"/>
  <c r="N48" i="2"/>
  <c r="N49" i="2"/>
  <c r="N50" i="2"/>
  <c r="N51" i="2"/>
  <c r="N14" i="11"/>
  <c r="N17" i="10"/>
  <c r="N18" i="10"/>
  <c r="M13" i="7"/>
  <c r="N13" i="7" s="1"/>
  <c r="M14" i="7"/>
  <c r="N14" i="7" s="1"/>
  <c r="N40" i="9"/>
  <c r="N41" i="9"/>
  <c r="N42" i="9" l="1"/>
  <c r="N52" i="2" l="1"/>
  <c r="N19" i="10" l="1"/>
  <c r="N53" i="2" l="1"/>
  <c r="N43" i="9" l="1"/>
  <c r="N44" i="9" l="1"/>
  <c r="N54" i="2"/>
  <c r="N55" i="2"/>
  <c r="N15" i="11" l="1"/>
  <c r="N56" i="2" l="1"/>
  <c r="N45" i="9" l="1"/>
  <c r="M15" i="7" l="1"/>
  <c r="N15" i="7" s="1"/>
  <c r="N57" i="2" l="1"/>
  <c r="N58" i="2" l="1"/>
  <c r="N59" i="2" l="1"/>
  <c r="N46" i="9"/>
  <c r="N60" i="2" l="1"/>
  <c r="N48" i="9" l="1"/>
  <c r="N61" i="2" l="1"/>
  <c r="N17" i="11"/>
  <c r="N47" i="9"/>
  <c r="N49" i="9"/>
  <c r="N62" i="2" l="1"/>
  <c r="M16" i="7" l="1"/>
  <c r="N16" i="7" s="1"/>
  <c r="N64" i="2" l="1"/>
  <c r="N18" i="11" l="1"/>
  <c r="N66" i="2" l="1"/>
  <c r="J58" i="9"/>
  <c r="N50" i="9"/>
  <c r="N51" i="9" l="1"/>
  <c r="N67" i="2" l="1"/>
  <c r="N20" i="10"/>
  <c r="N21" i="10" l="1"/>
  <c r="M17" i="7" l="1"/>
  <c r="N17" i="7" s="1"/>
  <c r="N22" i="10" l="1"/>
  <c r="M18" i="7" l="1"/>
  <c r="N18" i="7" s="1"/>
  <c r="N70" i="2" l="1"/>
  <c r="N69" i="2"/>
  <c r="N68" i="2"/>
  <c r="N71" i="2" l="1"/>
  <c r="M19" i="11" l="1"/>
  <c r="N19" i="11" s="1"/>
  <c r="N72" i="2" l="1"/>
  <c r="N52" i="9" l="1"/>
  <c r="N73" i="2" l="1"/>
  <c r="M53" i="9"/>
  <c r="N53" i="9" s="1"/>
  <c r="N23" i="10" l="1"/>
  <c r="N74" i="2" l="1"/>
  <c r="N84" i="2" l="1"/>
  <c r="N75" i="2"/>
  <c r="N76" i="2" l="1"/>
  <c r="M54" i="9" l="1"/>
  <c r="N54" i="9" s="1"/>
  <c r="M57" i="9" l="1"/>
  <c r="N57" i="9" s="1"/>
  <c r="M56" i="9"/>
  <c r="N56" i="9" s="1"/>
  <c r="M55" i="9"/>
  <c r="N55" i="9" s="1"/>
  <c r="N77" i="2" l="1"/>
  <c r="N24" i="10" l="1"/>
  <c r="M281" i="2" l="1"/>
  <c r="N281" i="2" s="1"/>
  <c r="P35" i="18"/>
  <c r="P34" i="18"/>
  <c r="P33" i="18"/>
  <c r="P32" i="18"/>
  <c r="P31" i="18"/>
  <c r="O35" i="18"/>
  <c r="N35" i="18"/>
  <c r="M35" i="18"/>
  <c r="L35" i="18"/>
  <c r="K35" i="18"/>
  <c r="J35" i="18"/>
  <c r="I35" i="18"/>
  <c r="H35" i="18"/>
  <c r="G35" i="18"/>
  <c r="F35" i="18"/>
  <c r="E35" i="18"/>
  <c r="D35" i="18"/>
  <c r="O34" i="18"/>
  <c r="N34" i="18"/>
  <c r="M34" i="18"/>
  <c r="L34" i="18"/>
  <c r="K34" i="18"/>
  <c r="J34" i="18"/>
  <c r="I34" i="18"/>
  <c r="H34" i="18"/>
  <c r="G34" i="18"/>
  <c r="F34" i="18"/>
  <c r="E34" i="18"/>
  <c r="D34" i="18"/>
  <c r="O33" i="18"/>
  <c r="N33" i="18"/>
  <c r="M33" i="18"/>
  <c r="L33" i="18"/>
  <c r="K33" i="18"/>
  <c r="J33" i="18"/>
  <c r="I33" i="18"/>
  <c r="H33" i="18"/>
  <c r="G33" i="18"/>
  <c r="F33" i="18"/>
  <c r="E33" i="18"/>
  <c r="D33" i="18"/>
  <c r="O32" i="18"/>
  <c r="N32" i="18"/>
  <c r="M32" i="18"/>
  <c r="L32" i="18"/>
  <c r="K32" i="18"/>
  <c r="J32" i="18"/>
  <c r="I32" i="18"/>
  <c r="H32" i="18"/>
  <c r="G32" i="18"/>
  <c r="F32" i="18"/>
  <c r="E32" i="18"/>
  <c r="D32" i="18"/>
  <c r="O31" i="18"/>
  <c r="N31" i="18"/>
  <c r="M31" i="18"/>
  <c r="L31" i="18"/>
  <c r="K31" i="18"/>
  <c r="J31" i="18"/>
  <c r="I31" i="18"/>
  <c r="H31" i="18"/>
  <c r="G31" i="18"/>
  <c r="F31" i="18"/>
  <c r="E31" i="18"/>
  <c r="D31" i="18"/>
  <c r="P30" i="18"/>
  <c r="P29" i="18"/>
  <c r="P28" i="18"/>
  <c r="P27" i="18"/>
  <c r="P26" i="18"/>
  <c r="O30" i="18"/>
  <c r="N30" i="18"/>
  <c r="M30" i="18"/>
  <c r="L30" i="18"/>
  <c r="K30" i="18"/>
  <c r="J30" i="18"/>
  <c r="I30" i="18"/>
  <c r="H30" i="18"/>
  <c r="G30" i="18"/>
  <c r="F30" i="18"/>
  <c r="E30" i="18"/>
  <c r="D30" i="18"/>
  <c r="O29" i="18"/>
  <c r="N29" i="18"/>
  <c r="M29" i="18"/>
  <c r="L29" i="18"/>
  <c r="K29" i="18"/>
  <c r="J29" i="18"/>
  <c r="I29" i="18"/>
  <c r="H29" i="18"/>
  <c r="G29" i="18"/>
  <c r="F29" i="18"/>
  <c r="E29" i="18"/>
  <c r="D29" i="18"/>
  <c r="O28" i="18"/>
  <c r="N28" i="18"/>
  <c r="M28" i="18"/>
  <c r="L28" i="18"/>
  <c r="K28" i="18"/>
  <c r="J28" i="18"/>
  <c r="I28" i="18"/>
  <c r="H28" i="18"/>
  <c r="G28" i="18"/>
  <c r="F28" i="18"/>
  <c r="E28" i="18"/>
  <c r="D28" i="18"/>
  <c r="O27" i="18"/>
  <c r="N27" i="18"/>
  <c r="M27" i="18"/>
  <c r="L27" i="18"/>
  <c r="K27" i="18"/>
  <c r="J27" i="18"/>
  <c r="I27" i="18"/>
  <c r="H27" i="18"/>
  <c r="G27" i="18"/>
  <c r="F27" i="18"/>
  <c r="E27" i="18"/>
  <c r="D27" i="18"/>
  <c r="O26" i="18"/>
  <c r="N26" i="18"/>
  <c r="M26" i="18"/>
  <c r="L26" i="18"/>
  <c r="K26" i="18"/>
  <c r="J26" i="18"/>
  <c r="I26" i="18"/>
  <c r="H26" i="18"/>
  <c r="G26" i="18"/>
  <c r="F26" i="18"/>
  <c r="E26" i="18"/>
  <c r="D26" i="18"/>
  <c r="P25" i="18"/>
  <c r="P24" i="18"/>
  <c r="P23" i="18"/>
  <c r="P22" i="18"/>
  <c r="P21" i="18"/>
  <c r="O25" i="18"/>
  <c r="N25" i="18"/>
  <c r="M25" i="18"/>
  <c r="L25" i="18"/>
  <c r="K25" i="18"/>
  <c r="J25" i="18"/>
  <c r="I25" i="18"/>
  <c r="H25" i="18"/>
  <c r="G25" i="18"/>
  <c r="F25" i="18"/>
  <c r="E25" i="18"/>
  <c r="D25" i="18"/>
  <c r="O24" i="18"/>
  <c r="N24" i="18"/>
  <c r="M24" i="18"/>
  <c r="L24" i="18"/>
  <c r="K24" i="18"/>
  <c r="J24" i="18"/>
  <c r="I24" i="18"/>
  <c r="H24" i="18"/>
  <c r="G24" i="18"/>
  <c r="F24" i="18"/>
  <c r="E24" i="18"/>
  <c r="D24" i="18"/>
  <c r="O23" i="18"/>
  <c r="N23" i="18"/>
  <c r="M23" i="18"/>
  <c r="L23" i="18"/>
  <c r="K23" i="18"/>
  <c r="J23" i="18"/>
  <c r="I23" i="18"/>
  <c r="H23" i="18"/>
  <c r="G23" i="18"/>
  <c r="F23" i="18"/>
  <c r="E23" i="18"/>
  <c r="D23" i="18"/>
  <c r="O22" i="18"/>
  <c r="N22" i="18"/>
  <c r="M22" i="18"/>
  <c r="L22" i="18"/>
  <c r="K22" i="18"/>
  <c r="J22" i="18"/>
  <c r="I22" i="18"/>
  <c r="H22" i="18"/>
  <c r="G22" i="18"/>
  <c r="F22" i="18"/>
  <c r="E22" i="18"/>
  <c r="D22" i="18"/>
  <c r="O21" i="18"/>
  <c r="N21" i="18"/>
  <c r="M21" i="18"/>
  <c r="L21" i="18"/>
  <c r="K21" i="18"/>
  <c r="J21" i="18"/>
  <c r="I21" i="18"/>
  <c r="H21" i="18"/>
  <c r="G21" i="18"/>
  <c r="F21" i="18"/>
  <c r="E21" i="18"/>
  <c r="D21" i="18"/>
  <c r="P20" i="18"/>
  <c r="P19" i="18"/>
  <c r="P18" i="18"/>
  <c r="P17" i="18"/>
  <c r="P16" i="18"/>
  <c r="O20" i="18"/>
  <c r="N20" i="18"/>
  <c r="M20" i="18"/>
  <c r="L20" i="18"/>
  <c r="K20" i="18"/>
  <c r="J20" i="18"/>
  <c r="I20" i="18"/>
  <c r="H20" i="18"/>
  <c r="G20" i="18"/>
  <c r="F20" i="18"/>
  <c r="E20" i="18"/>
  <c r="D20" i="18"/>
  <c r="O19" i="18"/>
  <c r="N19" i="18"/>
  <c r="M19" i="18"/>
  <c r="L19" i="18"/>
  <c r="K19" i="18"/>
  <c r="J19" i="18"/>
  <c r="I19" i="18"/>
  <c r="H19" i="18"/>
  <c r="G19" i="18"/>
  <c r="F19" i="18"/>
  <c r="E19" i="18"/>
  <c r="D19" i="18"/>
  <c r="O18" i="18"/>
  <c r="N18" i="18"/>
  <c r="M18" i="18"/>
  <c r="L18" i="18"/>
  <c r="K18" i="18"/>
  <c r="J18" i="18"/>
  <c r="I18" i="18"/>
  <c r="H18" i="18"/>
  <c r="G18" i="18"/>
  <c r="F18" i="18"/>
  <c r="E18" i="18"/>
  <c r="D18" i="18"/>
  <c r="O17" i="18"/>
  <c r="N17" i="18"/>
  <c r="M17" i="18"/>
  <c r="L17" i="18"/>
  <c r="K17" i="18"/>
  <c r="J17" i="18"/>
  <c r="I17" i="18"/>
  <c r="H17" i="18"/>
  <c r="G17" i="18"/>
  <c r="F17" i="18"/>
  <c r="E17" i="18"/>
  <c r="D17" i="18"/>
  <c r="O16" i="18"/>
  <c r="N16" i="18"/>
  <c r="M16" i="18"/>
  <c r="L16" i="18"/>
  <c r="K16" i="18"/>
  <c r="J16" i="18"/>
  <c r="I16" i="18"/>
  <c r="H16" i="18"/>
  <c r="G16" i="18"/>
  <c r="F16" i="18"/>
  <c r="E16" i="18"/>
  <c r="D16" i="18"/>
  <c r="P15" i="18"/>
  <c r="P14" i="18"/>
  <c r="P13" i="18"/>
  <c r="P12" i="18"/>
  <c r="P11" i="18"/>
  <c r="O15" i="18"/>
  <c r="N15" i="18"/>
  <c r="M15" i="18"/>
  <c r="L15" i="18"/>
  <c r="K15" i="18"/>
  <c r="J15" i="18"/>
  <c r="I15" i="18"/>
  <c r="H15" i="18"/>
  <c r="G15" i="18"/>
  <c r="F15" i="18"/>
  <c r="E15" i="18"/>
  <c r="D15" i="18"/>
  <c r="O14" i="18"/>
  <c r="N14" i="18"/>
  <c r="M14" i="18"/>
  <c r="L14" i="18"/>
  <c r="K14" i="18"/>
  <c r="J14" i="18"/>
  <c r="I14" i="18"/>
  <c r="H14" i="18"/>
  <c r="G14" i="18"/>
  <c r="F14" i="18"/>
  <c r="E14" i="18"/>
  <c r="D14" i="18"/>
  <c r="O13" i="18"/>
  <c r="N13" i="18"/>
  <c r="M13" i="18"/>
  <c r="L13" i="18"/>
  <c r="K13" i="18"/>
  <c r="J13" i="18"/>
  <c r="I13" i="18"/>
  <c r="H13" i="18"/>
  <c r="G13" i="18"/>
  <c r="F13" i="18"/>
  <c r="E13" i="18"/>
  <c r="D13" i="18"/>
  <c r="O12" i="18"/>
  <c r="N12" i="18"/>
  <c r="M12" i="18"/>
  <c r="L12" i="18"/>
  <c r="K12" i="18"/>
  <c r="J12" i="18"/>
  <c r="I12" i="18"/>
  <c r="H12" i="18"/>
  <c r="G12" i="18"/>
  <c r="F12" i="18"/>
  <c r="E12" i="18"/>
  <c r="D12" i="18"/>
  <c r="O11" i="18"/>
  <c r="N11" i="18"/>
  <c r="M11" i="18"/>
  <c r="L11" i="18"/>
  <c r="K11" i="18"/>
  <c r="J11" i="18"/>
  <c r="I11" i="18"/>
  <c r="H11" i="18"/>
  <c r="G11" i="18"/>
  <c r="F11" i="18"/>
  <c r="E11" i="18"/>
  <c r="D11" i="18"/>
  <c r="O10" i="18"/>
  <c r="N10" i="18"/>
  <c r="M10" i="18"/>
  <c r="L10" i="18"/>
  <c r="K10" i="18"/>
  <c r="J10" i="18"/>
  <c r="I10" i="18"/>
  <c r="H10" i="18"/>
  <c r="G10" i="18"/>
  <c r="F10" i="18"/>
  <c r="E10" i="18"/>
  <c r="D10" i="18"/>
  <c r="O9" i="18"/>
  <c r="N9" i="18"/>
  <c r="M9" i="18"/>
  <c r="L9" i="18"/>
  <c r="K9" i="18"/>
  <c r="J9" i="18"/>
  <c r="I9" i="18"/>
  <c r="H9" i="18"/>
  <c r="G9" i="18"/>
  <c r="F9" i="18"/>
  <c r="E9" i="18"/>
  <c r="D9" i="18"/>
  <c r="O8" i="18"/>
  <c r="N8" i="18"/>
  <c r="M8" i="18"/>
  <c r="L8" i="18"/>
  <c r="K8" i="18"/>
  <c r="J8" i="18"/>
  <c r="I8" i="18"/>
  <c r="H8" i="18"/>
  <c r="G8" i="18"/>
  <c r="F8" i="18"/>
  <c r="E8" i="18"/>
  <c r="D8" i="18"/>
  <c r="O7" i="18"/>
  <c r="N7" i="18"/>
  <c r="M7" i="18"/>
  <c r="L7" i="18"/>
  <c r="K7" i="18"/>
  <c r="J7" i="18"/>
  <c r="I7" i="18"/>
  <c r="H7" i="18"/>
  <c r="G7" i="18"/>
  <c r="F7" i="18"/>
  <c r="E7" i="18"/>
  <c r="D7" i="18"/>
  <c r="O6" i="18"/>
  <c r="N6" i="18"/>
  <c r="M6" i="18"/>
  <c r="L6" i="18"/>
  <c r="K6" i="18"/>
  <c r="J6" i="18"/>
  <c r="I6" i="18"/>
  <c r="H6" i="18"/>
  <c r="G6" i="18"/>
  <c r="F6" i="18"/>
  <c r="E6" i="18"/>
  <c r="D6" i="18"/>
  <c r="P10" i="18"/>
  <c r="P9" i="18"/>
  <c r="P8" i="18"/>
  <c r="P7" i="18"/>
  <c r="P6" i="18"/>
  <c r="P5" i="18"/>
  <c r="O5" i="18"/>
  <c r="N5" i="18"/>
  <c r="M5" i="18"/>
  <c r="L5" i="18"/>
  <c r="K5" i="18"/>
  <c r="J5" i="18"/>
  <c r="I5" i="18"/>
  <c r="H5" i="18"/>
  <c r="G5" i="18"/>
  <c r="F5" i="18"/>
  <c r="E5" i="18"/>
  <c r="D5" i="18"/>
  <c r="P4" i="18"/>
  <c r="O4" i="18"/>
  <c r="N4" i="18"/>
  <c r="M4" i="18"/>
  <c r="L4" i="18"/>
  <c r="K4" i="18"/>
  <c r="J4" i="18"/>
  <c r="I4" i="18"/>
  <c r="H4" i="18"/>
  <c r="G4" i="18"/>
  <c r="F4" i="18"/>
  <c r="E4" i="18"/>
  <c r="D4" i="18"/>
  <c r="P3" i="18"/>
  <c r="O3" i="18"/>
  <c r="N3" i="18"/>
  <c r="M3" i="18"/>
  <c r="L3" i="18"/>
  <c r="K3" i="18"/>
  <c r="J3" i="18"/>
  <c r="I3" i="18"/>
  <c r="H3" i="18"/>
  <c r="G3" i="18"/>
  <c r="F3" i="18"/>
  <c r="E3" i="18"/>
  <c r="D3" i="18"/>
  <c r="P2" i="18"/>
  <c r="O2" i="18"/>
  <c r="N2" i="18"/>
  <c r="M2" i="18"/>
  <c r="L2" i="18"/>
  <c r="K2" i="18"/>
  <c r="J2" i="18"/>
  <c r="I2" i="18"/>
  <c r="H2" i="18"/>
  <c r="G2" i="18"/>
  <c r="F2" i="18"/>
  <c r="E2" i="18"/>
  <c r="D2" i="18"/>
  <c r="Q35" i="18" l="1"/>
  <c r="Q21" i="18"/>
  <c r="Q16" i="18"/>
  <c r="Q31" i="18"/>
  <c r="Q29" i="18"/>
  <c r="Q34" i="18"/>
  <c r="Q30" i="18"/>
  <c r="Q5" i="18"/>
  <c r="Q25" i="18"/>
  <c r="Q22" i="18"/>
  <c r="Q24" i="18"/>
  <c r="Q27" i="18"/>
  <c r="Q7" i="18"/>
  <c r="Q9" i="18"/>
  <c r="Q11" i="18"/>
  <c r="Q15" i="18"/>
  <c r="Q32" i="18"/>
  <c r="Q20" i="18"/>
  <c r="Q2" i="18"/>
  <c r="Q26" i="18"/>
  <c r="Q6" i="18"/>
  <c r="Q10" i="18"/>
  <c r="Q12" i="18"/>
  <c r="Q14" i="18"/>
  <c r="Q4" i="18"/>
  <c r="Q17" i="18"/>
  <c r="Q19" i="18"/>
  <c r="Q18" i="18"/>
  <c r="Q23" i="18"/>
  <c r="Q28" i="18"/>
  <c r="Q3" i="18"/>
  <c r="Q8" i="18"/>
  <c r="Q13" i="18"/>
  <c r="Q33" i="18"/>
  <c r="B4" i="16"/>
  <c r="C4" i="16" s="1"/>
  <c r="D4" i="16" l="1"/>
  <c r="N80" i="2" l="1"/>
  <c r="N81" i="2" l="1"/>
  <c r="M21" i="7" l="1"/>
  <c r="N21" i="7" s="1"/>
  <c r="N82" i="2" l="1"/>
  <c r="M58" i="9"/>
  <c r="N58" i="9" s="1"/>
  <c r="M22" i="7" l="1"/>
  <c r="N22" i="7" s="1"/>
  <c r="N83" i="2" l="1"/>
  <c r="M25" i="10" l="1"/>
  <c r="N25" i="10" s="1"/>
  <c r="M59" i="9" l="1"/>
  <c r="N59" i="9" s="1"/>
  <c r="M23" i="7" l="1"/>
  <c r="N23" i="7" s="1"/>
  <c r="M85" i="2"/>
  <c r="N85" i="2" s="1"/>
  <c r="M86" i="2" l="1"/>
  <c r="N86" i="2" s="1"/>
  <c r="M87" i="2" l="1"/>
  <c r="N87" i="2" s="1"/>
  <c r="M60" i="9" l="1"/>
  <c r="N60" i="9" s="1"/>
  <c r="M62" i="9"/>
  <c r="N62" i="9" s="1"/>
  <c r="M61" i="9"/>
  <c r="N61" i="9" s="1"/>
  <c r="M26" i="10"/>
  <c r="N26" i="10" s="1"/>
  <c r="M88" i="2"/>
  <c r="N88" i="2" s="1"/>
  <c r="M91" i="2"/>
  <c r="N91" i="2" s="1"/>
  <c r="M90" i="2"/>
  <c r="N90" i="2" s="1"/>
  <c r="M89" i="2"/>
  <c r="N89" i="2" s="1"/>
  <c r="M92" i="2"/>
  <c r="N92" i="2" s="1"/>
  <c r="M63" i="9"/>
  <c r="N63" i="9" s="1"/>
  <c r="M20" i="11"/>
  <c r="N20" i="11" s="1"/>
  <c r="M93" i="2"/>
  <c r="N93" i="2" s="1"/>
  <c r="M95" i="2"/>
  <c r="N95" i="2" s="1"/>
  <c r="M94" i="2"/>
  <c r="N94" i="2" s="1"/>
  <c r="M27" i="10"/>
  <c r="N27" i="10" s="1"/>
  <c r="M28" i="10"/>
  <c r="N28" i="10" s="1"/>
  <c r="M64" i="9"/>
  <c r="N64" i="9" s="1"/>
  <c r="M97" i="2"/>
  <c r="N97" i="2" s="1"/>
  <c r="M96" i="2"/>
  <c r="N96" i="2" s="1"/>
  <c r="M29" i="10"/>
  <c r="N29" i="10" s="1"/>
  <c r="M30" i="10"/>
  <c r="N30" i="10" s="1"/>
  <c r="M98" i="2"/>
  <c r="N98" i="2" s="1"/>
  <c r="M21" i="11"/>
  <c r="N21" i="11" s="1"/>
  <c r="M65" i="9"/>
  <c r="N65" i="9" s="1"/>
  <c r="M22" i="11"/>
  <c r="N22" i="11" s="1"/>
  <c r="M23" i="11"/>
  <c r="N23" i="11" s="1"/>
  <c r="M66" i="9"/>
  <c r="N66" i="9" s="1"/>
  <c r="M67" i="9"/>
  <c r="N67" i="9" s="1"/>
  <c r="M99" i="2"/>
  <c r="N99" i="2" s="1"/>
  <c r="M31" i="10"/>
  <c r="N31" i="10" s="1"/>
  <c r="M68" i="9"/>
  <c r="N68" i="9" s="1"/>
  <c r="M100" i="2"/>
  <c r="N100" i="2" s="1"/>
  <c r="M69" i="9"/>
  <c r="N69" i="9" s="1"/>
  <c r="M102" i="2"/>
  <c r="N102" i="2" s="1"/>
  <c r="M101" i="2"/>
  <c r="N101" i="2" s="1"/>
  <c r="M103" i="2"/>
  <c r="N103" i="2" s="1"/>
  <c r="M70" i="9"/>
  <c r="N70" i="9" s="1"/>
  <c r="M104" i="2"/>
  <c r="N104" i="2" s="1"/>
  <c r="M25" i="11"/>
  <c r="N25" i="11" s="1"/>
  <c r="M26" i="11"/>
  <c r="N26" i="11" s="1"/>
  <c r="M27" i="11"/>
  <c r="N27" i="11" s="1"/>
  <c r="M28" i="11"/>
  <c r="N28" i="11" s="1"/>
  <c r="M29" i="11"/>
  <c r="N29" i="11" s="1"/>
  <c r="M30" i="11"/>
  <c r="N30" i="11" s="1"/>
  <c r="M31" i="11"/>
  <c r="N31" i="11" s="1"/>
  <c r="M33" i="10"/>
  <c r="N33" i="10" s="1"/>
  <c r="M34" i="10"/>
  <c r="N34" i="10" s="1"/>
  <c r="M35" i="10"/>
  <c r="N35" i="10" s="1"/>
  <c r="M36" i="10"/>
  <c r="N36" i="10" s="1"/>
  <c r="M38" i="10"/>
  <c r="N38" i="10" s="1"/>
  <c r="M39" i="10"/>
  <c r="N39" i="10" s="1"/>
  <c r="M40" i="10"/>
  <c r="N40" i="10" s="1"/>
  <c r="M41" i="10"/>
  <c r="N41" i="10" s="1"/>
  <c r="M42" i="10"/>
  <c r="N42" i="10" s="1"/>
  <c r="M43" i="10"/>
  <c r="N43" i="10" s="1"/>
  <c r="M44" i="10"/>
  <c r="N44" i="10" s="1"/>
  <c r="M45" i="10"/>
  <c r="N45" i="10" s="1"/>
  <c r="M46" i="10"/>
  <c r="N46" i="10" s="1"/>
  <c r="M47" i="10"/>
  <c r="N47" i="10" s="1"/>
  <c r="M106" i="2"/>
  <c r="N106" i="2" s="1"/>
  <c r="M107" i="2"/>
  <c r="N107" i="2" s="1"/>
  <c r="M108" i="2"/>
  <c r="N108" i="2" s="1"/>
  <c r="M109" i="2"/>
  <c r="N109" i="2" s="1"/>
  <c r="M110" i="2"/>
  <c r="N110" i="2" s="1"/>
  <c r="M111" i="2"/>
  <c r="N111" i="2" s="1"/>
  <c r="M112" i="2"/>
  <c r="N112" i="2" s="1"/>
  <c r="M113" i="2"/>
  <c r="N113" i="2" s="1"/>
  <c r="M115" i="2"/>
  <c r="N115" i="2" s="1"/>
  <c r="M116" i="2"/>
  <c r="N116" i="2" s="1"/>
  <c r="M117" i="2"/>
  <c r="N117" i="2" s="1"/>
  <c r="M118" i="2"/>
  <c r="N118" i="2" s="1"/>
  <c r="M119" i="2"/>
  <c r="N119" i="2" s="1"/>
  <c r="M120" i="2"/>
  <c r="N120" i="2" s="1"/>
  <c r="M121" i="2"/>
  <c r="N121" i="2" s="1"/>
  <c r="M122" i="2"/>
  <c r="N122" i="2" s="1"/>
  <c r="M123" i="2"/>
  <c r="N123" i="2" s="1"/>
  <c r="M124" i="2"/>
  <c r="N124" i="2" s="1"/>
  <c r="M125" i="2"/>
  <c r="N125" i="2" s="1"/>
  <c r="M126" i="2"/>
  <c r="N126" i="2" s="1"/>
  <c r="M127" i="2"/>
  <c r="N127" i="2" s="1"/>
  <c r="M128" i="2"/>
  <c r="N128" i="2" s="1"/>
  <c r="M129" i="2"/>
  <c r="N129" i="2" s="1"/>
  <c r="M130" i="2"/>
  <c r="N130" i="2" s="1"/>
  <c r="M131" i="2"/>
  <c r="N131" i="2" s="1"/>
  <c r="M132" i="2"/>
  <c r="N132" i="2" s="1"/>
  <c r="M133" i="2"/>
  <c r="N133" i="2" s="1"/>
  <c r="M134" i="2"/>
  <c r="N134" i="2" s="1"/>
  <c r="M135" i="2"/>
  <c r="N135" i="2" s="1"/>
  <c r="M136" i="2"/>
  <c r="N136" i="2" s="1"/>
  <c r="M137" i="2"/>
  <c r="N137" i="2" s="1"/>
  <c r="M138" i="2"/>
  <c r="N138" i="2" s="1"/>
  <c r="M139" i="2"/>
  <c r="N139" i="2" s="1"/>
  <c r="M140" i="2"/>
  <c r="N140" i="2" s="1"/>
  <c r="M141" i="2"/>
  <c r="N141" i="2" s="1"/>
  <c r="M142" i="2"/>
  <c r="N142" i="2" s="1"/>
  <c r="M143" i="2"/>
  <c r="N143" i="2" s="1"/>
  <c r="M144" i="2"/>
  <c r="N144" i="2" s="1"/>
  <c r="M145" i="2"/>
  <c r="N145" i="2" s="1"/>
  <c r="M146" i="2"/>
  <c r="N146" i="2" s="1"/>
  <c r="M147" i="2"/>
  <c r="N147" i="2" s="1"/>
  <c r="M148" i="2"/>
  <c r="N148" i="2" s="1"/>
  <c r="M149" i="2"/>
  <c r="N149" i="2" s="1"/>
  <c r="M150" i="2"/>
  <c r="N150" i="2" s="1"/>
  <c r="M151" i="2"/>
  <c r="N151" i="2" s="1"/>
  <c r="M152" i="2"/>
  <c r="N152" i="2" s="1"/>
  <c r="M153" i="2"/>
  <c r="N153" i="2" s="1"/>
  <c r="M154" i="2"/>
  <c r="N154" i="2" s="1"/>
  <c r="M155" i="2"/>
  <c r="N155" i="2" s="1"/>
  <c r="M156" i="2"/>
  <c r="N156" i="2" s="1"/>
  <c r="M157" i="2"/>
  <c r="N157" i="2" s="1"/>
  <c r="M158" i="2"/>
  <c r="N158" i="2" s="1"/>
  <c r="M159" i="2"/>
  <c r="N159" i="2" s="1"/>
  <c r="M160" i="2"/>
  <c r="N160" i="2" s="1"/>
  <c r="M161" i="2"/>
  <c r="N161" i="2" s="1"/>
  <c r="M162" i="2"/>
  <c r="N162" i="2" s="1"/>
  <c r="M163" i="2"/>
  <c r="N163" i="2" s="1"/>
  <c r="M164" i="2"/>
  <c r="N164" i="2" s="1"/>
  <c r="M165" i="2"/>
  <c r="N165" i="2" s="1"/>
  <c r="M166" i="2"/>
  <c r="N166" i="2" s="1"/>
  <c r="M167" i="2"/>
  <c r="N167" i="2" s="1"/>
  <c r="M168" i="2"/>
  <c r="N168" i="2" s="1"/>
  <c r="M169" i="2"/>
  <c r="N169" i="2" s="1"/>
  <c r="M170" i="2"/>
  <c r="N170" i="2" s="1"/>
  <c r="M171" i="2"/>
  <c r="N171" i="2" s="1"/>
  <c r="M172" i="2"/>
  <c r="N172" i="2" s="1"/>
  <c r="M173" i="2"/>
  <c r="N173" i="2" s="1"/>
  <c r="M174" i="2"/>
  <c r="N174" i="2" s="1"/>
  <c r="M175" i="2"/>
  <c r="N175" i="2" s="1"/>
  <c r="M176" i="2"/>
  <c r="N176" i="2" s="1"/>
  <c r="M177" i="2"/>
  <c r="N177" i="2" s="1"/>
  <c r="M72" i="9"/>
  <c r="N72" i="9" s="1"/>
  <c r="M73" i="9"/>
  <c r="N73" i="9" s="1"/>
  <c r="M74" i="9"/>
  <c r="N74" i="9" s="1"/>
  <c r="M75" i="9"/>
  <c r="N75" i="9" s="1"/>
  <c r="M76" i="9"/>
  <c r="N76" i="9" s="1"/>
  <c r="M77" i="9"/>
  <c r="N77" i="9" s="1"/>
  <c r="M78" i="9"/>
  <c r="N78" i="9" s="1"/>
  <c r="M79" i="9"/>
  <c r="N79" i="9" s="1"/>
  <c r="M80" i="9"/>
  <c r="N80" i="9" s="1"/>
  <c r="M82" i="9"/>
  <c r="N82" i="9" s="1"/>
  <c r="M83" i="9"/>
  <c r="N83" i="9" s="1"/>
  <c r="M84" i="9"/>
  <c r="N84" i="9" s="1"/>
  <c r="M85" i="9"/>
  <c r="N85" i="9" s="1"/>
  <c r="M86" i="9"/>
  <c r="N86" i="9" s="1"/>
  <c r="M87" i="9"/>
  <c r="N87" i="9" s="1"/>
  <c r="M88" i="9"/>
  <c r="N88" i="9" s="1"/>
  <c r="M89" i="9"/>
  <c r="N89" i="9" s="1"/>
  <c r="M90" i="9"/>
  <c r="N90" i="9" s="1"/>
  <c r="M91" i="9"/>
  <c r="N91" i="9" s="1"/>
  <c r="M92" i="9"/>
  <c r="N92" i="9" s="1"/>
  <c r="M93" i="9"/>
  <c r="N93" i="9" s="1"/>
  <c r="M94" i="9"/>
  <c r="N94" i="9" s="1"/>
  <c r="M95" i="9"/>
  <c r="N95" i="9" s="1"/>
  <c r="M96" i="9"/>
  <c r="N96" i="9" s="1"/>
  <c r="M97" i="9"/>
  <c r="N97" i="9" s="1"/>
  <c r="M98" i="9"/>
  <c r="N98" i="9" s="1"/>
  <c r="M99" i="9"/>
  <c r="N99" i="9" s="1"/>
  <c r="M100" i="9"/>
  <c r="N100" i="9" s="1"/>
  <c r="M101" i="9"/>
  <c r="N101" i="9" s="1"/>
  <c r="M102" i="9"/>
  <c r="N102" i="9" s="1"/>
  <c r="M103" i="9"/>
  <c r="N103" i="9" s="1"/>
  <c r="M104" i="9"/>
  <c r="N104" i="9" s="1"/>
  <c r="M105" i="9"/>
  <c r="N105" i="9" s="1"/>
  <c r="M106" i="9"/>
  <c r="N106" i="9" s="1"/>
  <c r="M107" i="9"/>
  <c r="N107" i="9" s="1"/>
  <c r="M108" i="9"/>
  <c r="N108" i="9" s="1"/>
  <c r="M109" i="9"/>
  <c r="N109" i="9" s="1"/>
  <c r="M110" i="9"/>
  <c r="N110" i="9" s="1"/>
  <c r="M111" i="9"/>
  <c r="N111" i="9" s="1"/>
  <c r="M32" i="10"/>
  <c r="N32" i="10" s="1"/>
  <c r="M105" i="2"/>
  <c r="N105" i="2" s="1"/>
  <c r="M71" i="9"/>
  <c r="N71" i="9" s="1"/>
  <c r="M25" i="7"/>
  <c r="N25" i="7" s="1"/>
  <c r="M27" i="7"/>
  <c r="N27" i="7" s="1"/>
  <c r="M28" i="7"/>
  <c r="N28" i="7" s="1"/>
  <c r="M29" i="7"/>
  <c r="N29" i="7" s="1"/>
  <c r="M30" i="7"/>
  <c r="N30" i="7" s="1"/>
  <c r="M31" i="7"/>
  <c r="N31" i="7" s="1"/>
  <c r="M32" i="7"/>
  <c r="N32" i="7" s="1"/>
  <c r="M24" i="7"/>
  <c r="N24" i="7" s="1"/>
  <c r="G11" i="16"/>
  <c r="F11" i="16"/>
  <c r="E11" i="16"/>
  <c r="D11" i="16"/>
  <c r="C11" i="16"/>
  <c r="G8" i="16"/>
  <c r="F8" i="16"/>
  <c r="E8" i="16"/>
  <c r="D8" i="16"/>
  <c r="C8" i="16"/>
  <c r="O23" i="15"/>
  <c r="N23" i="15"/>
  <c r="M23" i="15"/>
  <c r="L23" i="15"/>
  <c r="K23" i="15"/>
  <c r="I23" i="15"/>
  <c r="G23" i="15"/>
  <c r="F23" i="15"/>
  <c r="E23" i="15"/>
  <c r="D23" i="15"/>
  <c r="C23" i="15"/>
  <c r="F3" i="1"/>
  <c r="F3" i="5"/>
  <c r="F3" i="8"/>
  <c r="H16" i="8" s="1"/>
  <c r="I4" i="7"/>
  <c r="I3" i="7"/>
  <c r="I4" i="10"/>
  <c r="I3" i="10"/>
  <c r="I4" i="11"/>
  <c r="I3" i="11"/>
  <c r="I4" i="9"/>
  <c r="I3" i="9"/>
  <c r="J178" i="2"/>
  <c r="M178" i="2" s="1"/>
  <c r="N178" i="2" s="1"/>
  <c r="J48" i="10"/>
  <c r="M48" i="10" s="1"/>
  <c r="N48" i="10" s="1"/>
  <c r="J112" i="9"/>
  <c r="M112" i="9" s="1"/>
  <c r="N112" i="9" s="1"/>
  <c r="J113" i="9"/>
  <c r="M113" i="9" s="1"/>
  <c r="N113" i="9" s="1"/>
  <c r="J114" i="9"/>
  <c r="M114" i="9" s="1"/>
  <c r="N114" i="9" s="1"/>
  <c r="J115" i="9"/>
  <c r="M115" i="9" s="1"/>
  <c r="N115" i="9" s="1"/>
  <c r="J116" i="9"/>
  <c r="M116" i="9" s="1"/>
  <c r="N116" i="9" s="1"/>
  <c r="J117" i="9"/>
  <c r="M117" i="9" s="1"/>
  <c r="N117" i="9" s="1"/>
  <c r="J118" i="9"/>
  <c r="M118" i="9" s="1"/>
  <c r="N118" i="9" s="1"/>
  <c r="J179" i="2"/>
  <c r="M179" i="2" s="1"/>
  <c r="N179" i="2" s="1"/>
  <c r="J180" i="2"/>
  <c r="M180" i="2" s="1"/>
  <c r="N180" i="2" s="1"/>
  <c r="J181" i="2"/>
  <c r="M181" i="2" s="1"/>
  <c r="N181" i="2" s="1"/>
  <c r="J182" i="2"/>
  <c r="M182" i="2" s="1"/>
  <c r="N182" i="2" s="1"/>
  <c r="J33" i="7"/>
  <c r="M33" i="7" s="1"/>
  <c r="N33" i="7" s="1"/>
  <c r="J183" i="2"/>
  <c r="M183" i="2" s="1"/>
  <c r="N183" i="2" s="1"/>
  <c r="J184" i="2"/>
  <c r="M184" i="2" s="1"/>
  <c r="N184" i="2" s="1"/>
  <c r="J185" i="2"/>
  <c r="M185" i="2" s="1"/>
  <c r="N185" i="2" s="1"/>
  <c r="J49" i="10"/>
  <c r="M49" i="10" s="1"/>
  <c r="N49" i="10" s="1"/>
  <c r="O10" i="15"/>
  <c r="N10" i="15"/>
  <c r="M10" i="15"/>
  <c r="L10" i="15"/>
  <c r="K10" i="15"/>
  <c r="I10" i="15"/>
  <c r="G10" i="15"/>
  <c r="F10" i="15"/>
  <c r="E10" i="15"/>
  <c r="D10" i="15"/>
  <c r="C10" i="15"/>
  <c r="J119" i="9"/>
  <c r="M119" i="9" s="1"/>
  <c r="N119" i="9" s="1"/>
  <c r="J120" i="9"/>
  <c r="M120" i="9" s="1"/>
  <c r="N120" i="9" s="1"/>
  <c r="J121" i="9"/>
  <c r="M121" i="9" s="1"/>
  <c r="N121" i="9" s="1"/>
  <c r="J122" i="9"/>
  <c r="M122" i="9" s="1"/>
  <c r="N122" i="9" s="1"/>
  <c r="J50" i="10"/>
  <c r="M50" i="10" s="1"/>
  <c r="N50" i="10" s="1"/>
  <c r="J186" i="2"/>
  <c r="M186" i="2" s="1"/>
  <c r="N186" i="2" s="1"/>
  <c r="J187" i="2"/>
  <c r="M187" i="2" s="1"/>
  <c r="N187" i="2" s="1"/>
  <c r="J188" i="2"/>
  <c r="M188" i="2" s="1"/>
  <c r="N188" i="2" s="1"/>
  <c r="J124" i="9"/>
  <c r="M124" i="9" s="1"/>
  <c r="N124" i="9" s="1"/>
  <c r="J190" i="2"/>
  <c r="M190" i="2" s="1"/>
  <c r="N190" i="2" s="1"/>
  <c r="J191" i="2"/>
  <c r="M191" i="2" s="1"/>
  <c r="N191" i="2" s="1"/>
  <c r="J192" i="2"/>
  <c r="M192" i="2" s="1"/>
  <c r="N192" i="2" s="1"/>
  <c r="J193" i="2"/>
  <c r="M193" i="2" s="1"/>
  <c r="N193" i="2" s="1"/>
  <c r="J194" i="2"/>
  <c r="M194" i="2" s="1"/>
  <c r="N194" i="2" s="1"/>
  <c r="J195" i="2"/>
  <c r="M195" i="2" s="1"/>
  <c r="N195" i="2" s="1"/>
  <c r="J196" i="2"/>
  <c r="M196" i="2" s="1"/>
  <c r="N196" i="2" s="1"/>
  <c r="J197" i="2"/>
  <c r="M197" i="2" s="1"/>
  <c r="N197" i="2" s="1"/>
  <c r="J52" i="10"/>
  <c r="M52" i="10" s="1"/>
  <c r="N52" i="10" s="1"/>
  <c r="J198" i="2"/>
  <c r="M198" i="2" s="1"/>
  <c r="N198" i="2" s="1"/>
  <c r="J199" i="2"/>
  <c r="M199" i="2" s="1"/>
  <c r="N199" i="2" s="1"/>
  <c r="J200" i="2"/>
  <c r="M200" i="2" s="1"/>
  <c r="N200" i="2" s="1"/>
  <c r="J53" i="10"/>
  <c r="M53" i="10" s="1"/>
  <c r="N53" i="10" s="1"/>
  <c r="J54" i="10"/>
  <c r="M54" i="10" s="1"/>
  <c r="N54" i="10" s="1"/>
  <c r="J125" i="9"/>
  <c r="M125" i="9" s="1"/>
  <c r="N125" i="9" s="1"/>
  <c r="J126" i="9"/>
  <c r="M126" i="9" s="1"/>
  <c r="N126" i="9" s="1"/>
  <c r="J201" i="2"/>
  <c r="M201" i="2" s="1"/>
  <c r="N201" i="2" s="1"/>
  <c r="J202" i="2"/>
  <c r="M202" i="2" s="1"/>
  <c r="N202" i="2" s="1"/>
  <c r="J203" i="2"/>
  <c r="M203" i="2" s="1"/>
  <c r="N203" i="2" s="1"/>
  <c r="J204" i="2"/>
  <c r="M204" i="2" s="1"/>
  <c r="N204" i="2" s="1"/>
  <c r="J205" i="2"/>
  <c r="M205" i="2" s="1"/>
  <c r="N205" i="2" s="1"/>
  <c r="J206" i="2"/>
  <c r="M206" i="2" s="1"/>
  <c r="N206" i="2" s="1"/>
  <c r="J35" i="7"/>
  <c r="M35" i="7" s="1"/>
  <c r="N35" i="7" s="1"/>
  <c r="J207" i="2"/>
  <c r="M207" i="2" s="1"/>
  <c r="N207" i="2" s="1"/>
  <c r="J127" i="9"/>
  <c r="M127" i="9" s="1"/>
  <c r="N127" i="9" s="1"/>
  <c r="J208" i="2"/>
  <c r="M208" i="2" s="1"/>
  <c r="N208" i="2" s="1"/>
  <c r="J209" i="2"/>
  <c r="M209" i="2" s="1"/>
  <c r="N209" i="2" s="1"/>
  <c r="G5" i="5"/>
  <c r="J55" i="10"/>
  <c r="M55" i="10" s="1"/>
  <c r="N55" i="10" s="1"/>
  <c r="J210" i="2"/>
  <c r="M210" i="2" s="1"/>
  <c r="N210" i="2" s="1"/>
  <c r="J211" i="2"/>
  <c r="M211" i="2" s="1"/>
  <c r="N211" i="2" s="1"/>
  <c r="J212" i="2"/>
  <c r="M212" i="2" s="1"/>
  <c r="N212" i="2" s="1"/>
  <c r="J213" i="2"/>
  <c r="M213" i="2" s="1"/>
  <c r="N213" i="2" s="1"/>
  <c r="J128" i="9"/>
  <c r="M128" i="9" s="1"/>
  <c r="N128" i="9" s="1"/>
  <c r="J214" i="2"/>
  <c r="M214" i="2" s="1"/>
  <c r="N214" i="2" s="1"/>
  <c r="J56" i="10"/>
  <c r="M56" i="10" s="1"/>
  <c r="N56" i="10" s="1"/>
  <c r="J215" i="2"/>
  <c r="M215" i="2" s="1"/>
  <c r="N215" i="2" s="1"/>
  <c r="J216" i="2"/>
  <c r="M216" i="2" s="1"/>
  <c r="N216" i="2" s="1"/>
  <c r="G5" i="8"/>
  <c r="G5" i="6"/>
  <c r="J57" i="10"/>
  <c r="M57" i="10" s="1"/>
  <c r="N57" i="10" s="1"/>
  <c r="J129" i="9"/>
  <c r="M129" i="9" s="1"/>
  <c r="N129" i="9" s="1"/>
  <c r="J217" i="2"/>
  <c r="M217" i="2" s="1"/>
  <c r="N217" i="2" s="1"/>
  <c r="J36" i="7"/>
  <c r="M36" i="7" s="1"/>
  <c r="N36" i="7" s="1"/>
  <c r="J218" i="2"/>
  <c r="M218" i="2" s="1"/>
  <c r="N218" i="2" s="1"/>
  <c r="J130" i="9"/>
  <c r="M130" i="9" s="1"/>
  <c r="N130" i="9" s="1"/>
  <c r="J219" i="2"/>
  <c r="M219" i="2" s="1"/>
  <c r="N219" i="2" s="1"/>
  <c r="J220" i="2"/>
  <c r="M220" i="2" s="1"/>
  <c r="N220" i="2" s="1"/>
  <c r="J221" i="2"/>
  <c r="M221" i="2" s="1"/>
  <c r="N221" i="2" s="1"/>
  <c r="J131" i="9"/>
  <c r="M131" i="9" s="1"/>
  <c r="N131" i="9" s="1"/>
  <c r="J222" i="2"/>
  <c r="M222" i="2" s="1"/>
  <c r="N222" i="2" s="1"/>
  <c r="J223" i="2"/>
  <c r="M223" i="2" s="1"/>
  <c r="N223" i="2" s="1"/>
  <c r="J224" i="2"/>
  <c r="M224" i="2" s="1"/>
  <c r="N224" i="2" s="1"/>
  <c r="J225" i="2"/>
  <c r="M225" i="2" s="1"/>
  <c r="N225" i="2" s="1"/>
  <c r="J226" i="2"/>
  <c r="M226" i="2" s="1"/>
  <c r="N226" i="2" s="1"/>
  <c r="J227" i="2"/>
  <c r="M227" i="2" s="1"/>
  <c r="N227" i="2" s="1"/>
  <c r="J228" i="2"/>
  <c r="M228" i="2" s="1"/>
  <c r="N228" i="2" s="1"/>
  <c r="J229" i="2"/>
  <c r="M229" i="2" s="1"/>
  <c r="N229" i="2" s="1"/>
  <c r="J230" i="2"/>
  <c r="M230" i="2" s="1"/>
  <c r="N230" i="2" s="1"/>
  <c r="J231" i="2"/>
  <c r="M231" i="2" s="1"/>
  <c r="N231" i="2" s="1"/>
  <c r="J232" i="2"/>
  <c r="M232" i="2" s="1"/>
  <c r="N232" i="2" s="1"/>
  <c r="J132" i="9"/>
  <c r="M132" i="9" s="1"/>
  <c r="N132" i="9" s="1"/>
  <c r="J133" i="9"/>
  <c r="M133" i="9" s="1"/>
  <c r="N133" i="9" s="1"/>
  <c r="J233" i="2"/>
  <c r="M233" i="2" s="1"/>
  <c r="N233" i="2" s="1"/>
  <c r="J234" i="2"/>
  <c r="M234" i="2" s="1"/>
  <c r="N234" i="2" s="1"/>
  <c r="J58" i="10"/>
  <c r="M58" i="10" s="1"/>
  <c r="N58" i="10" s="1"/>
  <c r="J134" i="9"/>
  <c r="M134" i="9" s="1"/>
  <c r="N134" i="9" s="1"/>
  <c r="J235" i="2"/>
  <c r="M235" i="2" s="1"/>
  <c r="N235" i="2" s="1"/>
  <c r="J135" i="9"/>
  <c r="M135" i="9" s="1"/>
  <c r="N135" i="9" s="1"/>
  <c r="J137" i="9"/>
  <c r="M137" i="9" s="1"/>
  <c r="N137" i="9" s="1"/>
  <c r="J136" i="9"/>
  <c r="M136" i="9" s="1"/>
  <c r="N136" i="9" s="1"/>
  <c r="J138" i="9"/>
  <c r="M138" i="9" s="1"/>
  <c r="N138" i="9" s="1"/>
  <c r="J236" i="2"/>
  <c r="M236" i="2" s="1"/>
  <c r="N236" i="2" s="1"/>
  <c r="J237" i="2"/>
  <c r="M237" i="2" s="1"/>
  <c r="N237" i="2" s="1"/>
  <c r="J238" i="2"/>
  <c r="M238" i="2" s="1"/>
  <c r="N238" i="2" s="1"/>
  <c r="J239" i="2"/>
  <c r="M239" i="2" s="1"/>
  <c r="N239" i="2" s="1"/>
  <c r="J240" i="2"/>
  <c r="M240" i="2" s="1"/>
  <c r="N240" i="2" s="1"/>
  <c r="J241" i="2"/>
  <c r="M241" i="2" s="1"/>
  <c r="N241" i="2" s="1"/>
  <c r="O22" i="15"/>
  <c r="N22" i="15"/>
  <c r="M22" i="15"/>
  <c r="L22" i="15"/>
  <c r="K22" i="15"/>
  <c r="I22" i="15"/>
  <c r="G22" i="15"/>
  <c r="F22" i="15"/>
  <c r="E22" i="15"/>
  <c r="D22" i="15"/>
  <c r="C22" i="15"/>
  <c r="O21" i="15"/>
  <c r="N21" i="15"/>
  <c r="M21" i="15"/>
  <c r="L21" i="15"/>
  <c r="K21" i="15"/>
  <c r="I21" i="15"/>
  <c r="G21" i="15"/>
  <c r="F21" i="15"/>
  <c r="E21" i="15"/>
  <c r="D21" i="15"/>
  <c r="C21" i="15"/>
  <c r="O20" i="15"/>
  <c r="N20" i="15"/>
  <c r="M20" i="15"/>
  <c r="L20" i="15"/>
  <c r="K20" i="15"/>
  <c r="I20" i="15"/>
  <c r="G20" i="15"/>
  <c r="F20" i="15"/>
  <c r="E20" i="15"/>
  <c r="D20" i="15"/>
  <c r="C20" i="15"/>
  <c r="O19" i="15"/>
  <c r="N19" i="15"/>
  <c r="M19" i="15"/>
  <c r="L19" i="15"/>
  <c r="K19" i="15"/>
  <c r="I19" i="15"/>
  <c r="G19" i="15"/>
  <c r="F19" i="15"/>
  <c r="E19" i="15"/>
  <c r="D19" i="15"/>
  <c r="C19" i="15"/>
  <c r="O18" i="15"/>
  <c r="N18" i="15"/>
  <c r="M18" i="15"/>
  <c r="L18" i="15"/>
  <c r="K18" i="15"/>
  <c r="I18" i="15"/>
  <c r="G18" i="15"/>
  <c r="F18" i="15"/>
  <c r="E18" i="15"/>
  <c r="D18" i="15"/>
  <c r="C18" i="15"/>
  <c r="O17" i="15"/>
  <c r="N17" i="15"/>
  <c r="M17" i="15"/>
  <c r="L17" i="15"/>
  <c r="K17" i="15"/>
  <c r="I17" i="15"/>
  <c r="G17" i="15"/>
  <c r="F17" i="15"/>
  <c r="E17" i="15"/>
  <c r="D17" i="15"/>
  <c r="C17" i="15"/>
  <c r="O16" i="15"/>
  <c r="N16" i="15"/>
  <c r="M16" i="15"/>
  <c r="L16" i="15"/>
  <c r="K16" i="15"/>
  <c r="I16" i="15"/>
  <c r="G16" i="15"/>
  <c r="F16" i="15"/>
  <c r="E16" i="15"/>
  <c r="D16" i="15"/>
  <c r="C16" i="15"/>
  <c r="O15" i="15"/>
  <c r="N15" i="15"/>
  <c r="M15" i="15"/>
  <c r="L15" i="15"/>
  <c r="K15" i="15"/>
  <c r="I15" i="15"/>
  <c r="G15" i="15"/>
  <c r="F15" i="15"/>
  <c r="E15" i="15"/>
  <c r="D15" i="15"/>
  <c r="C15" i="15"/>
  <c r="O14" i="15"/>
  <c r="N14" i="15"/>
  <c r="M14" i="15"/>
  <c r="L14" i="15"/>
  <c r="K14" i="15"/>
  <c r="I14" i="15"/>
  <c r="G14" i="15"/>
  <c r="F14" i="15"/>
  <c r="E14" i="15"/>
  <c r="D14" i="15"/>
  <c r="C14" i="15"/>
  <c r="O13" i="15"/>
  <c r="N13" i="15"/>
  <c r="M13" i="15"/>
  <c r="L13" i="15"/>
  <c r="K13" i="15"/>
  <c r="I13" i="15"/>
  <c r="G13" i="15"/>
  <c r="F13" i="15"/>
  <c r="E13" i="15"/>
  <c r="D13" i="15"/>
  <c r="C13" i="15"/>
  <c r="O12" i="15"/>
  <c r="N12" i="15"/>
  <c r="M12" i="15"/>
  <c r="L12" i="15"/>
  <c r="K12" i="15"/>
  <c r="I12" i="15"/>
  <c r="G12" i="15"/>
  <c r="F12" i="15"/>
  <c r="E12" i="15"/>
  <c r="D12" i="15"/>
  <c r="C12" i="15"/>
  <c r="O11" i="15"/>
  <c r="N11" i="15"/>
  <c r="M11" i="15"/>
  <c r="L11" i="15"/>
  <c r="K11" i="15"/>
  <c r="I11" i="15"/>
  <c r="G11" i="15"/>
  <c r="F11" i="15"/>
  <c r="E11" i="15"/>
  <c r="D11" i="15"/>
  <c r="C11" i="15"/>
  <c r="O9" i="15"/>
  <c r="N9" i="15"/>
  <c r="M9" i="15"/>
  <c r="L9" i="15"/>
  <c r="K9" i="15"/>
  <c r="I9" i="15"/>
  <c r="G9" i="15"/>
  <c r="F9" i="15"/>
  <c r="E9" i="15"/>
  <c r="D9" i="15"/>
  <c r="C9" i="15"/>
  <c r="O8" i="15"/>
  <c r="N8" i="15"/>
  <c r="M8" i="15"/>
  <c r="L8" i="15"/>
  <c r="K8" i="15"/>
  <c r="I8" i="15"/>
  <c r="G8" i="15"/>
  <c r="F8" i="15"/>
  <c r="E8" i="15"/>
  <c r="D8" i="15"/>
  <c r="C8" i="15"/>
  <c r="O7" i="15"/>
  <c r="N7" i="15"/>
  <c r="M7" i="15"/>
  <c r="L7" i="15"/>
  <c r="K7" i="15"/>
  <c r="I7" i="15"/>
  <c r="G7" i="15"/>
  <c r="F7" i="15"/>
  <c r="E7" i="15"/>
  <c r="D7" i="15"/>
  <c r="C7" i="15"/>
  <c r="O6" i="15"/>
  <c r="N6" i="15"/>
  <c r="M6" i="15"/>
  <c r="L6" i="15"/>
  <c r="K6" i="15"/>
  <c r="I6" i="15"/>
  <c r="G6" i="15"/>
  <c r="F6" i="15"/>
  <c r="E6" i="15"/>
  <c r="D6" i="15"/>
  <c r="C6" i="15"/>
  <c r="O5" i="15"/>
  <c r="N5" i="15"/>
  <c r="M5" i="15"/>
  <c r="L5" i="15"/>
  <c r="K5" i="15"/>
  <c r="I5" i="15"/>
  <c r="G5" i="15"/>
  <c r="F5" i="15"/>
  <c r="E5" i="15"/>
  <c r="D5" i="15"/>
  <c r="C5" i="15"/>
  <c r="O4" i="15"/>
  <c r="N4" i="15"/>
  <c r="M4" i="15"/>
  <c r="L4" i="15"/>
  <c r="K4" i="15"/>
  <c r="I4" i="15"/>
  <c r="G4" i="15"/>
  <c r="F4" i="15"/>
  <c r="E4" i="15"/>
  <c r="D4" i="15"/>
  <c r="C4" i="15"/>
  <c r="O3" i="15"/>
  <c r="N3" i="15"/>
  <c r="M3" i="15"/>
  <c r="L3" i="15"/>
  <c r="K3" i="15"/>
  <c r="I3" i="15"/>
  <c r="G3" i="15"/>
  <c r="F3" i="15"/>
  <c r="E3" i="15"/>
  <c r="D3" i="15"/>
  <c r="C3" i="15"/>
  <c r="J62" i="7"/>
  <c r="M62" i="7" s="1"/>
  <c r="N62" i="7" s="1"/>
  <c r="J61" i="7"/>
  <c r="M61" i="7" s="1"/>
  <c r="N61" i="7" s="1"/>
  <c r="J60" i="7"/>
  <c r="M60" i="7" s="1"/>
  <c r="N60" i="7" s="1"/>
  <c r="J59" i="7"/>
  <c r="M59" i="7" s="1"/>
  <c r="N59" i="7" s="1"/>
  <c r="J57" i="7"/>
  <c r="M57" i="7" s="1"/>
  <c r="N57" i="7" s="1"/>
  <c r="J56" i="7"/>
  <c r="M56" i="7" s="1"/>
  <c r="N56" i="7" s="1"/>
  <c r="J55" i="7"/>
  <c r="M55" i="7" s="1"/>
  <c r="N55" i="7" s="1"/>
  <c r="J54" i="7"/>
  <c r="M54" i="7" s="1"/>
  <c r="N54" i="7" s="1"/>
  <c r="J53" i="7"/>
  <c r="M53" i="7" s="1"/>
  <c r="N53" i="7" s="1"/>
  <c r="J52" i="7"/>
  <c r="M52" i="7" s="1"/>
  <c r="N52" i="7" s="1"/>
  <c r="J50" i="7"/>
  <c r="M50" i="7" s="1"/>
  <c r="N50" i="7" s="1"/>
  <c r="J49" i="7"/>
  <c r="M49" i="7" s="1"/>
  <c r="N49" i="7" s="1"/>
  <c r="J48" i="7"/>
  <c r="M48" i="7" s="1"/>
  <c r="N48" i="7" s="1"/>
  <c r="J47" i="7"/>
  <c r="M47" i="7" s="1"/>
  <c r="N47" i="7" s="1"/>
  <c r="J46" i="7"/>
  <c r="M46" i="7" s="1"/>
  <c r="N46" i="7" s="1"/>
  <c r="J45" i="7"/>
  <c r="M45" i="7" s="1"/>
  <c r="N45" i="7" s="1"/>
  <c r="J44" i="7"/>
  <c r="M44" i="7" s="1"/>
  <c r="N44" i="7" s="1"/>
  <c r="J43" i="7"/>
  <c r="M43" i="7" s="1"/>
  <c r="N43" i="7" s="1"/>
  <c r="J42" i="7"/>
  <c r="M42" i="7" s="1"/>
  <c r="N42" i="7" s="1"/>
  <c r="J41" i="7"/>
  <c r="M41" i="7" s="1"/>
  <c r="N41" i="7" s="1"/>
  <c r="J39" i="7"/>
  <c r="M39" i="7" s="1"/>
  <c r="N39" i="7" s="1"/>
  <c r="J38" i="7"/>
  <c r="M38" i="7" s="1"/>
  <c r="N38" i="7" s="1"/>
  <c r="J37" i="7"/>
  <c r="M37" i="7" s="1"/>
  <c r="N37" i="7" s="1"/>
  <c r="G5" i="12"/>
  <c r="F3" i="12"/>
  <c r="J101" i="10"/>
  <c r="M101" i="10" s="1"/>
  <c r="N101" i="10" s="1"/>
  <c r="J100" i="10"/>
  <c r="M100" i="10" s="1"/>
  <c r="N100" i="10" s="1"/>
  <c r="J99" i="10"/>
  <c r="M99" i="10" s="1"/>
  <c r="N99" i="10" s="1"/>
  <c r="J98" i="10"/>
  <c r="M98" i="10" s="1"/>
  <c r="N98" i="10" s="1"/>
  <c r="J96" i="10"/>
  <c r="M96" i="10" s="1"/>
  <c r="N96" i="10" s="1"/>
  <c r="J95" i="10"/>
  <c r="M95" i="10" s="1"/>
  <c r="N95" i="10" s="1"/>
  <c r="J94" i="10"/>
  <c r="M94" i="10" s="1"/>
  <c r="N94" i="10" s="1"/>
  <c r="J93" i="10"/>
  <c r="M93" i="10" s="1"/>
  <c r="N93" i="10" s="1"/>
  <c r="J92" i="10"/>
  <c r="M92" i="10" s="1"/>
  <c r="N92" i="10" s="1"/>
  <c r="J91" i="10"/>
  <c r="M91" i="10" s="1"/>
  <c r="N91" i="10" s="1"/>
  <c r="J90" i="10"/>
  <c r="M90" i="10" s="1"/>
  <c r="N90" i="10" s="1"/>
  <c r="J88" i="10"/>
  <c r="M88" i="10" s="1"/>
  <c r="N88" i="10" s="1"/>
  <c r="J87" i="10"/>
  <c r="M87" i="10" s="1"/>
  <c r="N87" i="10" s="1"/>
  <c r="J86" i="10"/>
  <c r="M86" i="10" s="1"/>
  <c r="N86" i="10" s="1"/>
  <c r="J85" i="10"/>
  <c r="M85" i="10" s="1"/>
  <c r="N85" i="10" s="1"/>
  <c r="J84" i="10"/>
  <c r="M84" i="10" s="1"/>
  <c r="N84" i="10" s="1"/>
  <c r="J83" i="10"/>
  <c r="M83" i="10" s="1"/>
  <c r="N83" i="10" s="1"/>
  <c r="J82" i="10"/>
  <c r="M82" i="10" s="1"/>
  <c r="N82" i="10" s="1"/>
  <c r="J81" i="10"/>
  <c r="M81" i="10" s="1"/>
  <c r="N81" i="10" s="1"/>
  <c r="J80" i="10"/>
  <c r="M80" i="10" s="1"/>
  <c r="N80" i="10" s="1"/>
  <c r="J79" i="10"/>
  <c r="M79" i="10" s="1"/>
  <c r="N79" i="10" s="1"/>
  <c r="J78" i="10"/>
  <c r="M78" i="10" s="1"/>
  <c r="N78" i="10" s="1"/>
  <c r="J77" i="10"/>
  <c r="M77" i="10" s="1"/>
  <c r="N77" i="10" s="1"/>
  <c r="J76" i="10"/>
  <c r="M76" i="10" s="1"/>
  <c r="N76" i="10" s="1"/>
  <c r="J75" i="10"/>
  <c r="M75" i="10" s="1"/>
  <c r="N75" i="10" s="1"/>
  <c r="J74" i="10"/>
  <c r="M74" i="10" s="1"/>
  <c r="N74" i="10" s="1"/>
  <c r="J72" i="10"/>
  <c r="M72" i="10" s="1"/>
  <c r="N72" i="10" s="1"/>
  <c r="J71" i="10"/>
  <c r="M71" i="10" s="1"/>
  <c r="N71" i="10" s="1"/>
  <c r="J70" i="10"/>
  <c r="M70" i="10" s="1"/>
  <c r="N70" i="10" s="1"/>
  <c r="J69" i="10"/>
  <c r="M69" i="10" s="1"/>
  <c r="N69" i="10" s="1"/>
  <c r="J68" i="10"/>
  <c r="M68" i="10" s="1"/>
  <c r="N68" i="10" s="1"/>
  <c r="J67" i="10"/>
  <c r="M67" i="10" s="1"/>
  <c r="N67" i="10" s="1"/>
  <c r="J66" i="10"/>
  <c r="M66" i="10" s="1"/>
  <c r="N66" i="10" s="1"/>
  <c r="J65" i="10"/>
  <c r="M65" i="10" s="1"/>
  <c r="N65" i="10" s="1"/>
  <c r="J64" i="10"/>
  <c r="M64" i="10" s="1"/>
  <c r="N64" i="10" s="1"/>
  <c r="J63" i="10"/>
  <c r="M63" i="10" s="1"/>
  <c r="N63" i="10" s="1"/>
  <c r="J61" i="10"/>
  <c r="M61" i="10" s="1"/>
  <c r="N61" i="10" s="1"/>
  <c r="J60" i="10"/>
  <c r="M60" i="10" s="1"/>
  <c r="N60" i="10" s="1"/>
  <c r="J59" i="10"/>
  <c r="M59" i="10" s="1"/>
  <c r="N59" i="10" s="1"/>
  <c r="F3" i="6"/>
  <c r="J91" i="11"/>
  <c r="M91" i="11" s="1"/>
  <c r="N91" i="11" s="1"/>
  <c r="J90" i="11"/>
  <c r="M90" i="11" s="1"/>
  <c r="N90" i="11" s="1"/>
  <c r="J89" i="11"/>
  <c r="M89" i="11" s="1"/>
  <c r="N89" i="11" s="1"/>
  <c r="J87" i="11"/>
  <c r="M87" i="11" s="1"/>
  <c r="N87" i="11" s="1"/>
  <c r="J86" i="11"/>
  <c r="M86" i="11" s="1"/>
  <c r="N86" i="11" s="1"/>
  <c r="J85" i="11"/>
  <c r="M85" i="11" s="1"/>
  <c r="N85" i="11" s="1"/>
  <c r="J84" i="11"/>
  <c r="M84" i="11" s="1"/>
  <c r="N84" i="11" s="1"/>
  <c r="J83" i="11"/>
  <c r="M83" i="11" s="1"/>
  <c r="N83" i="11" s="1"/>
  <c r="J82" i="11"/>
  <c r="M82" i="11" s="1"/>
  <c r="N82" i="11" s="1"/>
  <c r="J80" i="11"/>
  <c r="M80" i="11" s="1"/>
  <c r="N80" i="11" s="1"/>
  <c r="J79" i="11"/>
  <c r="M79" i="11" s="1"/>
  <c r="N79" i="11" s="1"/>
  <c r="J78" i="11"/>
  <c r="M78" i="11" s="1"/>
  <c r="N78" i="11" s="1"/>
  <c r="J77" i="11"/>
  <c r="M77" i="11" s="1"/>
  <c r="N77" i="11" s="1"/>
  <c r="J76" i="11"/>
  <c r="M76" i="11" s="1"/>
  <c r="N76" i="11" s="1"/>
  <c r="J75" i="11"/>
  <c r="M75" i="11" s="1"/>
  <c r="N75" i="11" s="1"/>
  <c r="J73" i="11"/>
  <c r="M73" i="11" s="1"/>
  <c r="N73" i="11" s="1"/>
  <c r="J72" i="11"/>
  <c r="M72" i="11" s="1"/>
  <c r="N72" i="11" s="1"/>
  <c r="J71" i="11"/>
  <c r="M71" i="11" s="1"/>
  <c r="N71" i="11" s="1"/>
  <c r="J70" i="11"/>
  <c r="M70" i="11" s="1"/>
  <c r="N70" i="11" s="1"/>
  <c r="J69" i="11"/>
  <c r="M69" i="11" s="1"/>
  <c r="N69" i="11" s="1"/>
  <c r="J68" i="11"/>
  <c r="M68" i="11" s="1"/>
  <c r="N68" i="11" s="1"/>
  <c r="J67" i="11"/>
  <c r="M67" i="11" s="1"/>
  <c r="N67" i="11" s="1"/>
  <c r="J66" i="11"/>
  <c r="M66" i="11" s="1"/>
  <c r="N66" i="11" s="1"/>
  <c r="J65" i="11"/>
  <c r="M65" i="11" s="1"/>
  <c r="N65" i="11" s="1"/>
  <c r="J64" i="11"/>
  <c r="M64" i="11" s="1"/>
  <c r="N64" i="11" s="1"/>
  <c r="J63" i="11"/>
  <c r="M63" i="11" s="1"/>
  <c r="N63" i="11" s="1"/>
  <c r="J62" i="11"/>
  <c r="M62" i="11" s="1"/>
  <c r="N62" i="11" s="1"/>
  <c r="J61" i="11"/>
  <c r="M61" i="11" s="1"/>
  <c r="N61" i="11" s="1"/>
  <c r="J60" i="11"/>
  <c r="M60" i="11" s="1"/>
  <c r="N60" i="11" s="1"/>
  <c r="J59" i="11"/>
  <c r="M59" i="11" s="1"/>
  <c r="N59" i="11" s="1"/>
  <c r="J58" i="11"/>
  <c r="M58" i="11" s="1"/>
  <c r="N58" i="11" s="1"/>
  <c r="J57" i="11"/>
  <c r="M57" i="11" s="1"/>
  <c r="N57" i="11" s="1"/>
  <c r="J56" i="11"/>
  <c r="M56" i="11" s="1"/>
  <c r="N56" i="11" s="1"/>
  <c r="J55" i="11"/>
  <c r="M55" i="11" s="1"/>
  <c r="N55" i="11" s="1"/>
  <c r="J54" i="11"/>
  <c r="M54" i="11" s="1"/>
  <c r="N54" i="11" s="1"/>
  <c r="J53" i="11"/>
  <c r="M53" i="11" s="1"/>
  <c r="N53" i="11" s="1"/>
  <c r="J51" i="11"/>
  <c r="M51" i="11" s="1"/>
  <c r="N51" i="11" s="1"/>
  <c r="J50" i="11"/>
  <c r="M50" i="11" s="1"/>
  <c r="N50" i="11" s="1"/>
  <c r="J49" i="11"/>
  <c r="M49" i="11" s="1"/>
  <c r="N49" i="11" s="1"/>
  <c r="J48" i="11"/>
  <c r="M48" i="11" s="1"/>
  <c r="N48" i="11" s="1"/>
  <c r="J47" i="11"/>
  <c r="M47" i="11" s="1"/>
  <c r="N47" i="11" s="1"/>
  <c r="J46" i="11"/>
  <c r="M46" i="11" s="1"/>
  <c r="N46" i="11" s="1"/>
  <c r="J310" i="9"/>
  <c r="M310" i="9" s="1"/>
  <c r="N310" i="9" s="1"/>
  <c r="J309" i="9"/>
  <c r="M309" i="9" s="1"/>
  <c r="N309" i="9" s="1"/>
  <c r="J308" i="9"/>
  <c r="M308" i="9" s="1"/>
  <c r="N308" i="9" s="1"/>
  <c r="J307" i="9"/>
  <c r="M307" i="9" s="1"/>
  <c r="N307" i="9" s="1"/>
  <c r="J306" i="9"/>
  <c r="M306" i="9" s="1"/>
  <c r="N306" i="9" s="1"/>
  <c r="J305" i="9"/>
  <c r="M305" i="9" s="1"/>
  <c r="N305" i="9" s="1"/>
  <c r="J304" i="9"/>
  <c r="M304" i="9" s="1"/>
  <c r="N304" i="9" s="1"/>
  <c r="J303" i="9"/>
  <c r="M303" i="9" s="1"/>
  <c r="N303" i="9" s="1"/>
  <c r="J302" i="9"/>
  <c r="M302" i="9" s="1"/>
  <c r="N302" i="9" s="1"/>
  <c r="J301" i="9"/>
  <c r="M301" i="9" s="1"/>
  <c r="N301" i="9" s="1"/>
  <c r="J299" i="9"/>
  <c r="M299" i="9" s="1"/>
  <c r="N299" i="9" s="1"/>
  <c r="J298" i="9"/>
  <c r="M298" i="9" s="1"/>
  <c r="N298" i="9" s="1"/>
  <c r="J297" i="9"/>
  <c r="M297" i="9" s="1"/>
  <c r="N297" i="9" s="1"/>
  <c r="J296" i="9"/>
  <c r="M296" i="9" s="1"/>
  <c r="N296" i="9" s="1"/>
  <c r="J294" i="9"/>
  <c r="M294" i="9" s="1"/>
  <c r="N294" i="9" s="1"/>
  <c r="J293" i="9"/>
  <c r="M293" i="9" s="1"/>
  <c r="N293" i="9" s="1"/>
  <c r="J292" i="9"/>
  <c r="M292" i="9" s="1"/>
  <c r="N292" i="9" s="1"/>
  <c r="J291" i="9"/>
  <c r="M291" i="9" s="1"/>
  <c r="N291" i="9" s="1"/>
  <c r="J290" i="9"/>
  <c r="M290" i="9" s="1"/>
  <c r="N290" i="9" s="1"/>
  <c r="J289" i="9"/>
  <c r="M289" i="9" s="1"/>
  <c r="N289" i="9" s="1"/>
  <c r="J288" i="9"/>
  <c r="M288" i="9" s="1"/>
  <c r="N288" i="9" s="1"/>
  <c r="J287" i="9"/>
  <c r="M287" i="9" s="1"/>
  <c r="N287" i="9" s="1"/>
  <c r="J286" i="9"/>
  <c r="M286" i="9" s="1"/>
  <c r="N286" i="9" s="1"/>
  <c r="J285" i="9"/>
  <c r="M285" i="9" s="1"/>
  <c r="N285" i="9" s="1"/>
  <c r="J284" i="9"/>
  <c r="M284" i="9" s="1"/>
  <c r="N284" i="9" s="1"/>
  <c r="J283" i="9"/>
  <c r="M283" i="9" s="1"/>
  <c r="N283" i="9" s="1"/>
  <c r="J282" i="9"/>
  <c r="M282" i="9" s="1"/>
  <c r="N282" i="9" s="1"/>
  <c r="J281" i="9"/>
  <c r="M281" i="9" s="1"/>
  <c r="N281" i="9" s="1"/>
  <c r="J280" i="9"/>
  <c r="M280" i="9" s="1"/>
  <c r="N280" i="9" s="1"/>
  <c r="J279" i="9"/>
  <c r="M279" i="9" s="1"/>
  <c r="N279" i="9" s="1"/>
  <c r="J278" i="9"/>
  <c r="M278" i="9" s="1"/>
  <c r="N278" i="9" s="1"/>
  <c r="J277" i="9"/>
  <c r="M277" i="9" s="1"/>
  <c r="N277" i="9" s="1"/>
  <c r="J276" i="9"/>
  <c r="M276" i="9" s="1"/>
  <c r="N276" i="9" s="1"/>
  <c r="J275" i="9"/>
  <c r="M275" i="9" s="1"/>
  <c r="N275" i="9" s="1"/>
  <c r="J274" i="9"/>
  <c r="M274" i="9" s="1"/>
  <c r="N274" i="9" s="1"/>
  <c r="J273" i="9"/>
  <c r="M273" i="9" s="1"/>
  <c r="N273" i="9" s="1"/>
  <c r="J272" i="9"/>
  <c r="M272" i="9" s="1"/>
  <c r="N272" i="9" s="1"/>
  <c r="J271" i="9"/>
  <c r="M271" i="9" s="1"/>
  <c r="N271" i="9" s="1"/>
  <c r="J270" i="9"/>
  <c r="M270" i="9" s="1"/>
  <c r="N270" i="9" s="1"/>
  <c r="J269" i="9"/>
  <c r="M269" i="9" s="1"/>
  <c r="N269" i="9" s="1"/>
  <c r="J268" i="9"/>
  <c r="M268" i="9" s="1"/>
  <c r="N268" i="9" s="1"/>
  <c r="J267" i="9"/>
  <c r="M267" i="9" s="1"/>
  <c r="N267" i="9" s="1"/>
  <c r="J266" i="9"/>
  <c r="M266" i="9" s="1"/>
  <c r="N266" i="9" s="1"/>
  <c r="J265" i="9"/>
  <c r="M265" i="9" s="1"/>
  <c r="N265" i="9" s="1"/>
  <c r="J264" i="9"/>
  <c r="M264" i="9" s="1"/>
  <c r="N264" i="9" s="1"/>
  <c r="J263" i="9"/>
  <c r="M263" i="9" s="1"/>
  <c r="N263" i="9" s="1"/>
  <c r="J262" i="9"/>
  <c r="M262" i="9" s="1"/>
  <c r="N262" i="9" s="1"/>
  <c r="J261" i="9"/>
  <c r="M261" i="9" s="1"/>
  <c r="N261" i="9" s="1"/>
  <c r="J260" i="9"/>
  <c r="M260" i="9" s="1"/>
  <c r="N260" i="9" s="1"/>
  <c r="J259" i="9"/>
  <c r="M259" i="9" s="1"/>
  <c r="N259" i="9" s="1"/>
  <c r="J258" i="9"/>
  <c r="M258" i="9" s="1"/>
  <c r="N258" i="9" s="1"/>
  <c r="J257" i="9"/>
  <c r="M257" i="9" s="1"/>
  <c r="N257" i="9" s="1"/>
  <c r="J256" i="9"/>
  <c r="M256" i="9" s="1"/>
  <c r="N256" i="9" s="1"/>
  <c r="J255" i="9"/>
  <c r="M255" i="9" s="1"/>
  <c r="N255" i="9" s="1"/>
  <c r="J254" i="9"/>
  <c r="M254" i="9" s="1"/>
  <c r="N254" i="9" s="1"/>
  <c r="J253" i="9"/>
  <c r="M253" i="9" s="1"/>
  <c r="N253" i="9" s="1"/>
  <c r="J252" i="9"/>
  <c r="M252" i="9" s="1"/>
  <c r="N252" i="9" s="1"/>
  <c r="J251" i="9"/>
  <c r="M251" i="9" s="1"/>
  <c r="N251" i="9" s="1"/>
  <c r="J250" i="9"/>
  <c r="M250" i="9" s="1"/>
  <c r="N250" i="9" s="1"/>
  <c r="J249" i="9"/>
  <c r="M249" i="9" s="1"/>
  <c r="N249" i="9" s="1"/>
  <c r="J248" i="9"/>
  <c r="M248" i="9" s="1"/>
  <c r="N248" i="9" s="1"/>
  <c r="J247" i="9"/>
  <c r="M247" i="9" s="1"/>
  <c r="N247" i="9" s="1"/>
  <c r="J246" i="9"/>
  <c r="M246" i="9" s="1"/>
  <c r="N246" i="9" s="1"/>
  <c r="J245" i="9"/>
  <c r="M245" i="9" s="1"/>
  <c r="N245" i="9" s="1"/>
  <c r="J244" i="9"/>
  <c r="M244" i="9" s="1"/>
  <c r="N244" i="9" s="1"/>
  <c r="J243" i="9"/>
  <c r="M243" i="9" s="1"/>
  <c r="N243" i="9" s="1"/>
  <c r="J242" i="9"/>
  <c r="M242" i="9" s="1"/>
  <c r="N242" i="9" s="1"/>
  <c r="J241" i="9"/>
  <c r="M241" i="9" s="1"/>
  <c r="N241" i="9" s="1"/>
  <c r="J240" i="9"/>
  <c r="M240" i="9" s="1"/>
  <c r="N240" i="9" s="1"/>
  <c r="J239" i="9"/>
  <c r="M239" i="9" s="1"/>
  <c r="N239" i="9" s="1"/>
  <c r="J237" i="9"/>
  <c r="M237" i="9" s="1"/>
  <c r="N237" i="9" s="1"/>
  <c r="J236" i="9"/>
  <c r="M236" i="9" s="1"/>
  <c r="N236" i="9" s="1"/>
  <c r="J235" i="9"/>
  <c r="M235" i="9" s="1"/>
  <c r="N235" i="9" s="1"/>
  <c r="J234" i="9"/>
  <c r="M234" i="9" s="1"/>
  <c r="N234" i="9" s="1"/>
  <c r="J233" i="9"/>
  <c r="M233" i="9" s="1"/>
  <c r="N233" i="9" s="1"/>
  <c r="J232" i="9"/>
  <c r="M232" i="9" s="1"/>
  <c r="N232" i="9" s="1"/>
  <c r="J231" i="9"/>
  <c r="M231" i="9" s="1"/>
  <c r="N231" i="9" s="1"/>
  <c r="J230" i="9"/>
  <c r="M230" i="9" s="1"/>
  <c r="N230" i="9" s="1"/>
  <c r="J229" i="9"/>
  <c r="M229" i="9" s="1"/>
  <c r="N229" i="9" s="1"/>
  <c r="J228" i="9"/>
  <c r="M228" i="9" s="1"/>
  <c r="N228" i="9" s="1"/>
  <c r="J227" i="9"/>
  <c r="M227" i="9" s="1"/>
  <c r="N227" i="9" s="1"/>
  <c r="J226" i="9"/>
  <c r="M226" i="9" s="1"/>
  <c r="N226" i="9" s="1"/>
  <c r="J225" i="9"/>
  <c r="M225" i="9" s="1"/>
  <c r="N225" i="9" s="1"/>
  <c r="J224" i="9"/>
  <c r="M224" i="9" s="1"/>
  <c r="N224" i="9" s="1"/>
  <c r="J223" i="9"/>
  <c r="M223" i="9" s="1"/>
  <c r="N223" i="9" s="1"/>
  <c r="J222" i="9"/>
  <c r="M222" i="9" s="1"/>
  <c r="N222" i="9" s="1"/>
  <c r="J221" i="9"/>
  <c r="M221" i="9" s="1"/>
  <c r="N221" i="9" s="1"/>
  <c r="J220" i="9"/>
  <c r="M220" i="9" s="1"/>
  <c r="N220" i="9" s="1"/>
  <c r="J219" i="9"/>
  <c r="M219" i="9" s="1"/>
  <c r="N219" i="9" s="1"/>
  <c r="J218" i="9"/>
  <c r="M218" i="9" s="1"/>
  <c r="N218" i="9" s="1"/>
  <c r="J217" i="9"/>
  <c r="M217" i="9" s="1"/>
  <c r="N217" i="9" s="1"/>
  <c r="J216" i="9"/>
  <c r="M216" i="9" s="1"/>
  <c r="N216" i="9" s="1"/>
  <c r="J215" i="9"/>
  <c r="M215" i="9" s="1"/>
  <c r="N215" i="9" s="1"/>
  <c r="J214" i="9"/>
  <c r="M214" i="9" s="1"/>
  <c r="N214" i="9" s="1"/>
  <c r="J213" i="9"/>
  <c r="M213" i="9" s="1"/>
  <c r="N213" i="9" s="1"/>
  <c r="J212" i="9"/>
  <c r="M212" i="9" s="1"/>
  <c r="N212" i="9" s="1"/>
  <c r="J211" i="9"/>
  <c r="M211" i="9" s="1"/>
  <c r="N211" i="9" s="1"/>
  <c r="J210" i="9"/>
  <c r="M210" i="9" s="1"/>
  <c r="N210" i="9" s="1"/>
  <c r="J209" i="9"/>
  <c r="M209" i="9" s="1"/>
  <c r="N209" i="9" s="1"/>
  <c r="J208" i="9"/>
  <c r="M208" i="9" s="1"/>
  <c r="N208" i="9" s="1"/>
  <c r="J207" i="9"/>
  <c r="M207" i="9" s="1"/>
  <c r="N207" i="9" s="1"/>
  <c r="J206" i="9"/>
  <c r="M206" i="9" s="1"/>
  <c r="N206" i="9" s="1"/>
  <c r="J205" i="9"/>
  <c r="M205" i="9" s="1"/>
  <c r="N205" i="9" s="1"/>
  <c r="J204" i="9"/>
  <c r="M204" i="9" s="1"/>
  <c r="N204" i="9" s="1"/>
  <c r="J203" i="9"/>
  <c r="M203" i="9" s="1"/>
  <c r="N203" i="9" s="1"/>
  <c r="J202" i="9"/>
  <c r="M202" i="9" s="1"/>
  <c r="N202" i="9" s="1"/>
  <c r="J201" i="9"/>
  <c r="M201" i="9" s="1"/>
  <c r="N201" i="9" s="1"/>
  <c r="J200" i="9"/>
  <c r="M200" i="9" s="1"/>
  <c r="N200" i="9" s="1"/>
  <c r="J199" i="9"/>
  <c r="M199" i="9" s="1"/>
  <c r="N199" i="9" s="1"/>
  <c r="J198" i="9"/>
  <c r="M198" i="9" s="1"/>
  <c r="N198" i="9" s="1"/>
  <c r="J197" i="9"/>
  <c r="M197" i="9" s="1"/>
  <c r="N197" i="9" s="1"/>
  <c r="J196" i="9"/>
  <c r="M196" i="9" s="1"/>
  <c r="N196" i="9" s="1"/>
  <c r="J195" i="9"/>
  <c r="M195" i="9" s="1"/>
  <c r="N195" i="9" s="1"/>
  <c r="J194" i="9"/>
  <c r="M194" i="9" s="1"/>
  <c r="N194" i="9" s="1"/>
  <c r="J193" i="9"/>
  <c r="M193" i="9" s="1"/>
  <c r="N193" i="9" s="1"/>
  <c r="J192" i="9"/>
  <c r="M192" i="9" s="1"/>
  <c r="N192" i="9" s="1"/>
  <c r="J190" i="9"/>
  <c r="M190" i="9" s="1"/>
  <c r="N190" i="9" s="1"/>
  <c r="J189" i="9"/>
  <c r="M189" i="9" s="1"/>
  <c r="N189" i="9" s="1"/>
  <c r="J188" i="9"/>
  <c r="M188" i="9" s="1"/>
  <c r="N188" i="9" s="1"/>
  <c r="J187" i="9"/>
  <c r="M187" i="9" s="1"/>
  <c r="N187" i="9" s="1"/>
  <c r="J186" i="9"/>
  <c r="M186" i="9" s="1"/>
  <c r="N186" i="9" s="1"/>
  <c r="J185" i="9"/>
  <c r="M185" i="9" s="1"/>
  <c r="N185" i="9" s="1"/>
  <c r="J184" i="9"/>
  <c r="M184" i="9" s="1"/>
  <c r="N184" i="9" s="1"/>
  <c r="J183" i="9"/>
  <c r="M183" i="9" s="1"/>
  <c r="N183" i="9" s="1"/>
  <c r="J182" i="9"/>
  <c r="M182" i="9" s="1"/>
  <c r="N182" i="9" s="1"/>
  <c r="J181" i="9"/>
  <c r="M181" i="9" s="1"/>
  <c r="N181" i="9" s="1"/>
  <c r="J180" i="9"/>
  <c r="M180" i="9" s="1"/>
  <c r="N180" i="9" s="1"/>
  <c r="J179" i="9"/>
  <c r="M179" i="9" s="1"/>
  <c r="N179" i="9" s="1"/>
  <c r="J178" i="9"/>
  <c r="M178" i="9" s="1"/>
  <c r="N178" i="9" s="1"/>
  <c r="J177" i="9"/>
  <c r="M177" i="9" s="1"/>
  <c r="N177" i="9" s="1"/>
  <c r="J176" i="9"/>
  <c r="M176" i="9" s="1"/>
  <c r="N176" i="9" s="1"/>
  <c r="J175" i="9"/>
  <c r="M175" i="9" s="1"/>
  <c r="N175" i="9" s="1"/>
  <c r="J174" i="9"/>
  <c r="M174" i="9" s="1"/>
  <c r="N174" i="9" s="1"/>
  <c r="J173" i="9"/>
  <c r="M173" i="9" s="1"/>
  <c r="N173" i="9" s="1"/>
  <c r="J172" i="9"/>
  <c r="M172" i="9" s="1"/>
  <c r="N172" i="9" s="1"/>
  <c r="J171" i="9"/>
  <c r="M171" i="9" s="1"/>
  <c r="N171" i="9" s="1"/>
  <c r="J170" i="9"/>
  <c r="M170" i="9" s="1"/>
  <c r="N170" i="9" s="1"/>
  <c r="J169" i="9"/>
  <c r="M169" i="9" s="1"/>
  <c r="N169" i="9" s="1"/>
  <c r="J168" i="9"/>
  <c r="M168" i="9" s="1"/>
  <c r="N168" i="9" s="1"/>
  <c r="J167" i="9"/>
  <c r="M167" i="9" s="1"/>
  <c r="N167" i="9" s="1"/>
  <c r="J166" i="9"/>
  <c r="M166" i="9" s="1"/>
  <c r="N166" i="9" s="1"/>
  <c r="J165" i="9"/>
  <c r="M165" i="9" s="1"/>
  <c r="N165" i="9" s="1"/>
  <c r="J164" i="9"/>
  <c r="M164" i="9" s="1"/>
  <c r="N164" i="9" s="1"/>
  <c r="J163" i="9"/>
  <c r="M163" i="9" s="1"/>
  <c r="N163" i="9" s="1"/>
  <c r="J162" i="9"/>
  <c r="M162" i="9" s="1"/>
  <c r="N162" i="9" s="1"/>
  <c r="J161" i="9"/>
  <c r="M161" i="9" s="1"/>
  <c r="N161" i="9" s="1"/>
  <c r="J160" i="9"/>
  <c r="M160" i="9" s="1"/>
  <c r="N160" i="9" s="1"/>
  <c r="J159" i="9"/>
  <c r="M159" i="9" s="1"/>
  <c r="N159" i="9" s="1"/>
  <c r="J158" i="9"/>
  <c r="M158" i="9" s="1"/>
  <c r="N158" i="9" s="1"/>
  <c r="J157" i="9"/>
  <c r="M157" i="9" s="1"/>
  <c r="N157" i="9" s="1"/>
  <c r="J156" i="9"/>
  <c r="M156" i="9" s="1"/>
  <c r="N156" i="9" s="1"/>
  <c r="J154" i="9"/>
  <c r="M154" i="9" s="1"/>
  <c r="N154" i="9" s="1"/>
  <c r="J153" i="9"/>
  <c r="M153" i="9" s="1"/>
  <c r="N153" i="9" s="1"/>
  <c r="J152" i="9"/>
  <c r="M152" i="9" s="1"/>
  <c r="N152" i="9" s="1"/>
  <c r="J151" i="9"/>
  <c r="M151" i="9" s="1"/>
  <c r="N151" i="9" s="1"/>
  <c r="J150" i="9"/>
  <c r="M150" i="9" s="1"/>
  <c r="N150" i="9" s="1"/>
  <c r="J149" i="9"/>
  <c r="M149" i="9" s="1"/>
  <c r="N149" i="9" s="1"/>
  <c r="J148" i="9"/>
  <c r="M148" i="9" s="1"/>
  <c r="N148" i="9" s="1"/>
  <c r="J147" i="9"/>
  <c r="M147" i="9" s="1"/>
  <c r="N147" i="9" s="1"/>
  <c r="J146" i="9"/>
  <c r="M146" i="9" s="1"/>
  <c r="N146" i="9" s="1"/>
  <c r="J145" i="9"/>
  <c r="M145" i="9" s="1"/>
  <c r="N145" i="9" s="1"/>
  <c r="J144" i="9"/>
  <c r="M144" i="9" s="1"/>
  <c r="N144" i="9" s="1"/>
  <c r="J143" i="9"/>
  <c r="M143" i="9" s="1"/>
  <c r="N143" i="9" s="1"/>
  <c r="J142" i="9"/>
  <c r="M142" i="9" s="1"/>
  <c r="N142" i="9" s="1"/>
  <c r="J141" i="9"/>
  <c r="M141" i="9" s="1"/>
  <c r="N141" i="9" s="1"/>
  <c r="J140" i="9"/>
  <c r="M140" i="9" s="1"/>
  <c r="N140" i="9" s="1"/>
  <c r="J139" i="9"/>
  <c r="M139" i="9" s="1"/>
  <c r="N139" i="9" s="1"/>
  <c r="J654" i="2"/>
  <c r="M654" i="2" s="1"/>
  <c r="N654" i="2" s="1"/>
  <c r="J653" i="2"/>
  <c r="M653" i="2" s="1"/>
  <c r="N653" i="2" s="1"/>
  <c r="J652" i="2"/>
  <c r="M652" i="2" s="1"/>
  <c r="N652" i="2" s="1"/>
  <c r="J651" i="2"/>
  <c r="M651" i="2" s="1"/>
  <c r="N651" i="2" s="1"/>
  <c r="J650" i="2"/>
  <c r="M650" i="2" s="1"/>
  <c r="N650" i="2" s="1"/>
  <c r="J649" i="2"/>
  <c r="M649" i="2" s="1"/>
  <c r="N649" i="2" s="1"/>
  <c r="J648" i="2"/>
  <c r="M648" i="2" s="1"/>
  <c r="N648" i="2" s="1"/>
  <c r="J647" i="2"/>
  <c r="M647" i="2" s="1"/>
  <c r="N647" i="2" s="1"/>
  <c r="J646" i="2"/>
  <c r="M646" i="2" s="1"/>
  <c r="N646" i="2" s="1"/>
  <c r="J645" i="2"/>
  <c r="M645" i="2" s="1"/>
  <c r="N645" i="2" s="1"/>
  <c r="J644" i="2"/>
  <c r="M644" i="2" s="1"/>
  <c r="N644" i="2" s="1"/>
  <c r="J643" i="2"/>
  <c r="M643" i="2" s="1"/>
  <c r="N643" i="2" s="1"/>
  <c r="J642" i="2"/>
  <c r="M642" i="2" s="1"/>
  <c r="N642" i="2" s="1"/>
  <c r="J641" i="2"/>
  <c r="M641" i="2" s="1"/>
  <c r="N641" i="2" s="1"/>
  <c r="J640" i="2"/>
  <c r="M640" i="2" s="1"/>
  <c r="N640" i="2" s="1"/>
  <c r="J639" i="2"/>
  <c r="M639" i="2" s="1"/>
  <c r="N639" i="2" s="1"/>
  <c r="J638" i="2"/>
  <c r="M638" i="2" s="1"/>
  <c r="N638" i="2" s="1"/>
  <c r="J637" i="2"/>
  <c r="M637" i="2" s="1"/>
  <c r="N637" i="2" s="1"/>
  <c r="J636" i="2"/>
  <c r="M636" i="2" s="1"/>
  <c r="N636" i="2" s="1"/>
  <c r="J635" i="2"/>
  <c r="M635" i="2" s="1"/>
  <c r="N635" i="2" s="1"/>
  <c r="J634" i="2"/>
  <c r="M634" i="2" s="1"/>
  <c r="N634" i="2" s="1"/>
  <c r="J633" i="2"/>
  <c r="M633" i="2" s="1"/>
  <c r="N633" i="2" s="1"/>
  <c r="J632" i="2"/>
  <c r="M632" i="2" s="1"/>
  <c r="N632" i="2" s="1"/>
  <c r="J631" i="2"/>
  <c r="M631" i="2" s="1"/>
  <c r="N631" i="2" s="1"/>
  <c r="J630" i="2"/>
  <c r="M630" i="2" s="1"/>
  <c r="N630" i="2" s="1"/>
  <c r="J629" i="2"/>
  <c r="M629" i="2" s="1"/>
  <c r="N629" i="2" s="1"/>
  <c r="J628" i="2"/>
  <c r="M628" i="2" s="1"/>
  <c r="N628" i="2" s="1"/>
  <c r="J627" i="2"/>
  <c r="M627" i="2" s="1"/>
  <c r="N627" i="2" s="1"/>
  <c r="J626" i="2"/>
  <c r="M626" i="2" s="1"/>
  <c r="N626" i="2" s="1"/>
  <c r="J625" i="2"/>
  <c r="M625" i="2" s="1"/>
  <c r="N625" i="2" s="1"/>
  <c r="J624" i="2"/>
  <c r="M624" i="2" s="1"/>
  <c r="N624" i="2" s="1"/>
  <c r="J623" i="2"/>
  <c r="M623" i="2" s="1"/>
  <c r="N623" i="2" s="1"/>
  <c r="J622" i="2"/>
  <c r="M622" i="2" s="1"/>
  <c r="N622" i="2" s="1"/>
  <c r="J621" i="2"/>
  <c r="M621" i="2" s="1"/>
  <c r="N621" i="2" s="1"/>
  <c r="J620" i="2"/>
  <c r="M620" i="2" s="1"/>
  <c r="N620" i="2" s="1"/>
  <c r="J619" i="2"/>
  <c r="M619" i="2" s="1"/>
  <c r="N619" i="2" s="1"/>
  <c r="J618" i="2"/>
  <c r="M618" i="2" s="1"/>
  <c r="N618" i="2" s="1"/>
  <c r="J617" i="2"/>
  <c r="M617" i="2" s="1"/>
  <c r="N617" i="2" s="1"/>
  <c r="J616" i="2"/>
  <c r="M616" i="2" s="1"/>
  <c r="N616" i="2" s="1"/>
  <c r="J615" i="2"/>
  <c r="M615" i="2" s="1"/>
  <c r="N615" i="2" s="1"/>
  <c r="J614" i="2"/>
  <c r="M614" i="2" s="1"/>
  <c r="N614" i="2" s="1"/>
  <c r="J613" i="2"/>
  <c r="M613" i="2" s="1"/>
  <c r="N613" i="2" s="1"/>
  <c r="J612" i="2"/>
  <c r="M612" i="2" s="1"/>
  <c r="N612" i="2" s="1"/>
  <c r="J611" i="2"/>
  <c r="M611" i="2" s="1"/>
  <c r="N611" i="2" s="1"/>
  <c r="J610" i="2"/>
  <c r="M610" i="2" s="1"/>
  <c r="N610" i="2" s="1"/>
  <c r="J609" i="2"/>
  <c r="M609" i="2" s="1"/>
  <c r="N609" i="2" s="1"/>
  <c r="J608" i="2"/>
  <c r="M608" i="2" s="1"/>
  <c r="N608" i="2" s="1"/>
  <c r="J607" i="2"/>
  <c r="M607" i="2" s="1"/>
  <c r="N607" i="2" s="1"/>
  <c r="J606" i="2"/>
  <c r="M606" i="2" s="1"/>
  <c r="N606" i="2" s="1"/>
  <c r="J605" i="2"/>
  <c r="M605" i="2" s="1"/>
  <c r="N605" i="2" s="1"/>
  <c r="J603" i="2"/>
  <c r="M603" i="2" s="1"/>
  <c r="N603" i="2" s="1"/>
  <c r="J602" i="2"/>
  <c r="M602" i="2" s="1"/>
  <c r="N602" i="2" s="1"/>
  <c r="J601" i="2"/>
  <c r="M601" i="2" s="1"/>
  <c r="N601" i="2" s="1"/>
  <c r="J600" i="2"/>
  <c r="M600" i="2" s="1"/>
  <c r="N600" i="2" s="1"/>
  <c r="J599" i="2"/>
  <c r="M599" i="2" s="1"/>
  <c r="N599" i="2" s="1"/>
  <c r="J598" i="2"/>
  <c r="M598" i="2" s="1"/>
  <c r="N598" i="2" s="1"/>
  <c r="J597" i="2"/>
  <c r="M597" i="2" s="1"/>
  <c r="N597" i="2" s="1"/>
  <c r="J596" i="2"/>
  <c r="M596" i="2" s="1"/>
  <c r="N596" i="2" s="1"/>
  <c r="J595" i="2"/>
  <c r="M595" i="2" s="1"/>
  <c r="N595" i="2" s="1"/>
  <c r="J594" i="2"/>
  <c r="M594" i="2" s="1"/>
  <c r="N594" i="2" s="1"/>
  <c r="J593" i="2"/>
  <c r="M593" i="2" s="1"/>
  <c r="N593" i="2" s="1"/>
  <c r="J592" i="2"/>
  <c r="M592" i="2" s="1"/>
  <c r="N592" i="2" s="1"/>
  <c r="J591" i="2"/>
  <c r="M591" i="2" s="1"/>
  <c r="N591" i="2" s="1"/>
  <c r="J590" i="2"/>
  <c r="M590" i="2" s="1"/>
  <c r="N590" i="2" s="1"/>
  <c r="J589" i="2"/>
  <c r="M589" i="2" s="1"/>
  <c r="N589" i="2" s="1"/>
  <c r="J588" i="2"/>
  <c r="M588" i="2" s="1"/>
  <c r="N588" i="2" s="1"/>
  <c r="J587" i="2"/>
  <c r="M587" i="2" s="1"/>
  <c r="N587" i="2" s="1"/>
  <c r="J586" i="2"/>
  <c r="M586" i="2" s="1"/>
  <c r="N586" i="2" s="1"/>
  <c r="J585" i="2"/>
  <c r="M585" i="2" s="1"/>
  <c r="N585" i="2" s="1"/>
  <c r="J584" i="2"/>
  <c r="M584" i="2" s="1"/>
  <c r="N584" i="2" s="1"/>
  <c r="J583" i="2"/>
  <c r="M583" i="2" s="1"/>
  <c r="N583" i="2" s="1"/>
  <c r="J582" i="2"/>
  <c r="M582" i="2" s="1"/>
  <c r="N582" i="2" s="1"/>
  <c r="J581" i="2"/>
  <c r="M581" i="2" s="1"/>
  <c r="N581" i="2" s="1"/>
  <c r="J580" i="2"/>
  <c r="M580" i="2" s="1"/>
  <c r="N580" i="2" s="1"/>
  <c r="J579" i="2"/>
  <c r="M579" i="2" s="1"/>
  <c r="N579" i="2" s="1"/>
  <c r="J578" i="2"/>
  <c r="M578" i="2" s="1"/>
  <c r="N578" i="2" s="1"/>
  <c r="J577" i="2"/>
  <c r="M577" i="2" s="1"/>
  <c r="N577" i="2" s="1"/>
  <c r="J576" i="2"/>
  <c r="M576" i="2" s="1"/>
  <c r="N576" i="2" s="1"/>
  <c r="J575" i="2"/>
  <c r="M575" i="2" s="1"/>
  <c r="N575" i="2" s="1"/>
  <c r="J574" i="2"/>
  <c r="M574" i="2" s="1"/>
  <c r="N574" i="2" s="1"/>
  <c r="J573" i="2"/>
  <c r="M573" i="2" s="1"/>
  <c r="N573" i="2" s="1"/>
  <c r="J572" i="2"/>
  <c r="M572" i="2" s="1"/>
  <c r="N572" i="2" s="1"/>
  <c r="J571" i="2"/>
  <c r="M571" i="2" s="1"/>
  <c r="N571" i="2" s="1"/>
  <c r="J570" i="2"/>
  <c r="M570" i="2" s="1"/>
  <c r="N570" i="2" s="1"/>
  <c r="J569" i="2"/>
  <c r="M569" i="2" s="1"/>
  <c r="N569" i="2" s="1"/>
  <c r="J568" i="2"/>
  <c r="M568" i="2" s="1"/>
  <c r="N568" i="2" s="1"/>
  <c r="J567" i="2"/>
  <c r="M567" i="2" s="1"/>
  <c r="N567" i="2" s="1"/>
  <c r="J566" i="2"/>
  <c r="M566" i="2" s="1"/>
  <c r="N566" i="2" s="1"/>
  <c r="J565" i="2"/>
  <c r="M565" i="2" s="1"/>
  <c r="N565" i="2" s="1"/>
  <c r="J564" i="2"/>
  <c r="M564" i="2" s="1"/>
  <c r="N564" i="2" s="1"/>
  <c r="J563" i="2"/>
  <c r="M563" i="2" s="1"/>
  <c r="N563" i="2" s="1"/>
  <c r="J562" i="2"/>
  <c r="M562" i="2" s="1"/>
  <c r="N562" i="2" s="1"/>
  <c r="J561" i="2"/>
  <c r="M561" i="2" s="1"/>
  <c r="N561" i="2" s="1"/>
  <c r="J560" i="2"/>
  <c r="M560" i="2" s="1"/>
  <c r="N560" i="2" s="1"/>
  <c r="J559" i="2"/>
  <c r="M559" i="2" s="1"/>
  <c r="N559" i="2" s="1"/>
  <c r="J558" i="2"/>
  <c r="M558" i="2" s="1"/>
  <c r="N558" i="2" s="1"/>
  <c r="J557" i="2"/>
  <c r="M557" i="2" s="1"/>
  <c r="N557" i="2" s="1"/>
  <c r="J556" i="2"/>
  <c r="M556" i="2" s="1"/>
  <c r="N556" i="2" s="1"/>
  <c r="J555" i="2"/>
  <c r="M555" i="2" s="1"/>
  <c r="N555" i="2" s="1"/>
  <c r="J554" i="2"/>
  <c r="M554" i="2" s="1"/>
  <c r="N554" i="2" s="1"/>
  <c r="J553" i="2"/>
  <c r="M553" i="2" s="1"/>
  <c r="N553" i="2" s="1"/>
  <c r="J552" i="2"/>
  <c r="M552" i="2" s="1"/>
  <c r="N552" i="2" s="1"/>
  <c r="J551" i="2"/>
  <c r="M551" i="2" s="1"/>
  <c r="N551" i="2" s="1"/>
  <c r="J550" i="2"/>
  <c r="M550" i="2" s="1"/>
  <c r="N550" i="2" s="1"/>
  <c r="J549" i="2"/>
  <c r="M549" i="2" s="1"/>
  <c r="N549" i="2" s="1"/>
  <c r="J548" i="2"/>
  <c r="M548" i="2" s="1"/>
  <c r="N548" i="2" s="1"/>
  <c r="J547" i="2"/>
  <c r="M547" i="2" s="1"/>
  <c r="N547" i="2" s="1"/>
  <c r="J546" i="2"/>
  <c r="M546" i="2" s="1"/>
  <c r="N546" i="2" s="1"/>
  <c r="J545" i="2"/>
  <c r="M545" i="2" s="1"/>
  <c r="N545" i="2" s="1"/>
  <c r="J544" i="2"/>
  <c r="M544" i="2" s="1"/>
  <c r="N544" i="2" s="1"/>
  <c r="J543" i="2"/>
  <c r="M543" i="2" s="1"/>
  <c r="N543" i="2" s="1"/>
  <c r="J541" i="2"/>
  <c r="M541" i="2" s="1"/>
  <c r="N541" i="2" s="1"/>
  <c r="J540" i="2"/>
  <c r="M540" i="2" s="1"/>
  <c r="N540" i="2" s="1"/>
  <c r="J539" i="2"/>
  <c r="M539" i="2" s="1"/>
  <c r="N539" i="2" s="1"/>
  <c r="J538" i="2"/>
  <c r="M538" i="2" s="1"/>
  <c r="N538" i="2" s="1"/>
  <c r="J537" i="2"/>
  <c r="M537" i="2" s="1"/>
  <c r="N537" i="2" s="1"/>
  <c r="J536" i="2"/>
  <c r="M536" i="2" s="1"/>
  <c r="N536" i="2" s="1"/>
  <c r="J535" i="2"/>
  <c r="M535" i="2" s="1"/>
  <c r="N535" i="2" s="1"/>
  <c r="J534" i="2"/>
  <c r="M534" i="2" s="1"/>
  <c r="N534" i="2" s="1"/>
  <c r="J533" i="2"/>
  <c r="M533" i="2" s="1"/>
  <c r="N533" i="2" s="1"/>
  <c r="J532" i="2"/>
  <c r="M532" i="2" s="1"/>
  <c r="N532" i="2" s="1"/>
  <c r="J531" i="2"/>
  <c r="M531" i="2" s="1"/>
  <c r="N531" i="2" s="1"/>
  <c r="J530" i="2"/>
  <c r="M530" i="2" s="1"/>
  <c r="N530" i="2" s="1"/>
  <c r="J529" i="2"/>
  <c r="M529" i="2" s="1"/>
  <c r="N529" i="2" s="1"/>
  <c r="J528" i="2"/>
  <c r="M528" i="2" s="1"/>
  <c r="N528" i="2" s="1"/>
  <c r="J527" i="2"/>
  <c r="M527" i="2" s="1"/>
  <c r="N527" i="2" s="1"/>
  <c r="J526" i="2"/>
  <c r="M526" i="2" s="1"/>
  <c r="N526" i="2" s="1"/>
  <c r="J525" i="2"/>
  <c r="M525" i="2" s="1"/>
  <c r="N525" i="2" s="1"/>
  <c r="J524" i="2"/>
  <c r="M524" i="2" s="1"/>
  <c r="N524" i="2" s="1"/>
  <c r="J523" i="2"/>
  <c r="M523" i="2" s="1"/>
  <c r="N523" i="2" s="1"/>
  <c r="J522" i="2"/>
  <c r="M522" i="2" s="1"/>
  <c r="N522" i="2" s="1"/>
  <c r="J521" i="2"/>
  <c r="M521" i="2" s="1"/>
  <c r="N521" i="2" s="1"/>
  <c r="J520" i="2"/>
  <c r="M520" i="2" s="1"/>
  <c r="N520" i="2" s="1"/>
  <c r="J519" i="2"/>
  <c r="M519" i="2" s="1"/>
  <c r="N519" i="2" s="1"/>
  <c r="J518" i="2"/>
  <c r="M518" i="2" s="1"/>
  <c r="N518" i="2" s="1"/>
  <c r="J517" i="2"/>
  <c r="M517" i="2" s="1"/>
  <c r="N517" i="2" s="1"/>
  <c r="J516" i="2"/>
  <c r="M516" i="2" s="1"/>
  <c r="N516" i="2" s="1"/>
  <c r="J515" i="2"/>
  <c r="M515" i="2" s="1"/>
  <c r="N515" i="2" s="1"/>
  <c r="J514" i="2"/>
  <c r="M514" i="2" s="1"/>
  <c r="N514" i="2" s="1"/>
  <c r="J513" i="2"/>
  <c r="M513" i="2" s="1"/>
  <c r="N513" i="2" s="1"/>
  <c r="J512" i="2"/>
  <c r="M512" i="2" s="1"/>
  <c r="N512" i="2" s="1"/>
  <c r="J511" i="2"/>
  <c r="M511" i="2" s="1"/>
  <c r="N511" i="2" s="1"/>
  <c r="J510" i="2"/>
  <c r="M510" i="2" s="1"/>
  <c r="N510" i="2" s="1"/>
  <c r="J509" i="2"/>
  <c r="M509" i="2" s="1"/>
  <c r="N509" i="2" s="1"/>
  <c r="J508" i="2"/>
  <c r="M508" i="2" s="1"/>
  <c r="N508" i="2" s="1"/>
  <c r="J507" i="2"/>
  <c r="M507" i="2" s="1"/>
  <c r="N507" i="2" s="1"/>
  <c r="J506" i="2"/>
  <c r="M506" i="2" s="1"/>
  <c r="N506" i="2" s="1"/>
  <c r="J505" i="2"/>
  <c r="M505" i="2" s="1"/>
  <c r="N505" i="2" s="1"/>
  <c r="J504" i="2"/>
  <c r="M504" i="2" s="1"/>
  <c r="N504" i="2" s="1"/>
  <c r="J503" i="2"/>
  <c r="M503" i="2" s="1"/>
  <c r="N503" i="2" s="1"/>
  <c r="J502" i="2"/>
  <c r="M502" i="2" s="1"/>
  <c r="N502" i="2" s="1"/>
  <c r="J501" i="2"/>
  <c r="M501" i="2" s="1"/>
  <c r="N501" i="2" s="1"/>
  <c r="J500" i="2"/>
  <c r="M500" i="2" s="1"/>
  <c r="N500" i="2" s="1"/>
  <c r="J499" i="2"/>
  <c r="M499" i="2" s="1"/>
  <c r="N499" i="2" s="1"/>
  <c r="J498" i="2"/>
  <c r="M498" i="2" s="1"/>
  <c r="N498" i="2" s="1"/>
  <c r="J497" i="2"/>
  <c r="M497" i="2" s="1"/>
  <c r="N497" i="2" s="1"/>
  <c r="J496" i="2"/>
  <c r="M496" i="2" s="1"/>
  <c r="N496" i="2" s="1"/>
  <c r="J495" i="2"/>
  <c r="M495" i="2" s="1"/>
  <c r="N495" i="2" s="1"/>
  <c r="J494" i="2"/>
  <c r="M494" i="2" s="1"/>
  <c r="N494" i="2" s="1"/>
  <c r="J493" i="2"/>
  <c r="M493" i="2" s="1"/>
  <c r="N493" i="2" s="1"/>
  <c r="J492" i="2"/>
  <c r="M492" i="2" s="1"/>
  <c r="N492" i="2" s="1"/>
  <c r="J491" i="2"/>
  <c r="M491" i="2" s="1"/>
  <c r="N491" i="2" s="1"/>
  <c r="J490" i="2"/>
  <c r="M490" i="2" s="1"/>
  <c r="N490" i="2" s="1"/>
  <c r="J489" i="2"/>
  <c r="M489" i="2" s="1"/>
  <c r="N489" i="2" s="1"/>
  <c r="J488" i="2"/>
  <c r="M488" i="2" s="1"/>
  <c r="N488" i="2" s="1"/>
  <c r="J487" i="2"/>
  <c r="M487" i="2" s="1"/>
  <c r="N487" i="2" s="1"/>
  <c r="J486" i="2"/>
  <c r="M486" i="2" s="1"/>
  <c r="N486" i="2" s="1"/>
  <c r="J485" i="2"/>
  <c r="M485" i="2" s="1"/>
  <c r="N485" i="2" s="1"/>
  <c r="J484" i="2"/>
  <c r="M484" i="2" s="1"/>
  <c r="N484" i="2" s="1"/>
  <c r="J483" i="2"/>
  <c r="M483" i="2" s="1"/>
  <c r="N483" i="2" s="1"/>
  <c r="J482" i="2"/>
  <c r="M482" i="2" s="1"/>
  <c r="N482" i="2" s="1"/>
  <c r="J481" i="2"/>
  <c r="M481" i="2" s="1"/>
  <c r="N481" i="2" s="1"/>
  <c r="J480" i="2"/>
  <c r="M480" i="2" s="1"/>
  <c r="N480" i="2" s="1"/>
  <c r="J479" i="2"/>
  <c r="M479" i="2" s="1"/>
  <c r="N479" i="2" s="1"/>
  <c r="J478" i="2"/>
  <c r="M478" i="2" s="1"/>
  <c r="N478" i="2" s="1"/>
  <c r="J477" i="2"/>
  <c r="M477" i="2" s="1"/>
  <c r="N477" i="2" s="1"/>
  <c r="J476" i="2"/>
  <c r="M476" i="2" s="1"/>
  <c r="N476" i="2" s="1"/>
  <c r="J475" i="2"/>
  <c r="M475" i="2" s="1"/>
  <c r="N475" i="2" s="1"/>
  <c r="J474" i="2"/>
  <c r="M474" i="2" s="1"/>
  <c r="N474" i="2" s="1"/>
  <c r="J473" i="2"/>
  <c r="M473" i="2" s="1"/>
  <c r="N473" i="2" s="1"/>
  <c r="J472" i="2"/>
  <c r="M472" i="2" s="1"/>
  <c r="N472" i="2" s="1"/>
  <c r="J471" i="2"/>
  <c r="M471" i="2" s="1"/>
  <c r="N471" i="2" s="1"/>
  <c r="J469" i="2"/>
  <c r="M469" i="2" s="1"/>
  <c r="N469" i="2" s="1"/>
  <c r="J468" i="2"/>
  <c r="M468" i="2" s="1"/>
  <c r="N468" i="2" s="1"/>
  <c r="J467" i="2"/>
  <c r="M467" i="2" s="1"/>
  <c r="N467" i="2" s="1"/>
  <c r="J466" i="2"/>
  <c r="M466" i="2" s="1"/>
  <c r="N466" i="2" s="1"/>
  <c r="J465" i="2"/>
  <c r="M465" i="2" s="1"/>
  <c r="N465" i="2" s="1"/>
  <c r="J464" i="2"/>
  <c r="M464" i="2" s="1"/>
  <c r="N464" i="2" s="1"/>
  <c r="J463" i="2"/>
  <c r="M463" i="2" s="1"/>
  <c r="N463" i="2" s="1"/>
  <c r="J462" i="2"/>
  <c r="M462" i="2" s="1"/>
  <c r="N462" i="2" s="1"/>
  <c r="J461" i="2"/>
  <c r="M461" i="2" s="1"/>
  <c r="N461" i="2" s="1"/>
  <c r="J460" i="2"/>
  <c r="M460" i="2" s="1"/>
  <c r="N460" i="2" s="1"/>
  <c r="J459" i="2"/>
  <c r="M459" i="2" s="1"/>
  <c r="N459" i="2" s="1"/>
  <c r="J458" i="2"/>
  <c r="M458" i="2" s="1"/>
  <c r="N458" i="2" s="1"/>
  <c r="J457" i="2"/>
  <c r="M457" i="2" s="1"/>
  <c r="N457" i="2" s="1"/>
  <c r="J456" i="2"/>
  <c r="M456" i="2" s="1"/>
  <c r="N456" i="2" s="1"/>
  <c r="J455" i="2"/>
  <c r="M455" i="2" s="1"/>
  <c r="N455" i="2" s="1"/>
  <c r="J454" i="2"/>
  <c r="M454" i="2" s="1"/>
  <c r="N454" i="2" s="1"/>
  <c r="J453" i="2"/>
  <c r="M453" i="2" s="1"/>
  <c r="N453" i="2" s="1"/>
  <c r="J452" i="2"/>
  <c r="M452" i="2" s="1"/>
  <c r="N452" i="2" s="1"/>
  <c r="J451" i="2"/>
  <c r="M451" i="2" s="1"/>
  <c r="N451" i="2" s="1"/>
  <c r="J450" i="2"/>
  <c r="M450" i="2" s="1"/>
  <c r="N450" i="2" s="1"/>
  <c r="J449" i="2"/>
  <c r="M449" i="2" s="1"/>
  <c r="N449" i="2" s="1"/>
  <c r="J448" i="2"/>
  <c r="M448" i="2" s="1"/>
  <c r="N448" i="2" s="1"/>
  <c r="J447" i="2"/>
  <c r="M447" i="2" s="1"/>
  <c r="N447" i="2" s="1"/>
  <c r="J446" i="2"/>
  <c r="M446" i="2" s="1"/>
  <c r="N446" i="2" s="1"/>
  <c r="J445" i="2"/>
  <c r="M445" i="2" s="1"/>
  <c r="N445" i="2" s="1"/>
  <c r="J444" i="2"/>
  <c r="M444" i="2" s="1"/>
  <c r="N444" i="2" s="1"/>
  <c r="J443" i="2"/>
  <c r="M443" i="2" s="1"/>
  <c r="N443" i="2" s="1"/>
  <c r="J442" i="2"/>
  <c r="M442" i="2" s="1"/>
  <c r="N442" i="2" s="1"/>
  <c r="J441" i="2"/>
  <c r="M441" i="2" s="1"/>
  <c r="N441" i="2" s="1"/>
  <c r="J440" i="2"/>
  <c r="M440" i="2" s="1"/>
  <c r="N440" i="2" s="1"/>
  <c r="J439" i="2"/>
  <c r="M439" i="2" s="1"/>
  <c r="N439" i="2" s="1"/>
  <c r="J438" i="2"/>
  <c r="M438" i="2" s="1"/>
  <c r="N438" i="2" s="1"/>
  <c r="J437" i="2"/>
  <c r="M437" i="2" s="1"/>
  <c r="N437" i="2" s="1"/>
  <c r="J436" i="2"/>
  <c r="M436" i="2" s="1"/>
  <c r="N436" i="2" s="1"/>
  <c r="J435" i="2"/>
  <c r="M435" i="2" s="1"/>
  <c r="N435" i="2" s="1"/>
  <c r="J434" i="2"/>
  <c r="M434" i="2" s="1"/>
  <c r="N434" i="2" s="1"/>
  <c r="J433" i="2"/>
  <c r="M433" i="2" s="1"/>
  <c r="N433" i="2" s="1"/>
  <c r="J432" i="2"/>
  <c r="M432" i="2" s="1"/>
  <c r="N432" i="2" s="1"/>
  <c r="J431" i="2"/>
  <c r="M431" i="2" s="1"/>
  <c r="N431" i="2" s="1"/>
  <c r="J430" i="2"/>
  <c r="M430" i="2" s="1"/>
  <c r="N430" i="2" s="1"/>
  <c r="J429" i="2"/>
  <c r="M429" i="2" s="1"/>
  <c r="N429" i="2" s="1"/>
  <c r="J428" i="2"/>
  <c r="M428" i="2" s="1"/>
  <c r="N428" i="2" s="1"/>
  <c r="J427" i="2"/>
  <c r="M427" i="2" s="1"/>
  <c r="N427" i="2" s="1"/>
  <c r="J426" i="2"/>
  <c r="M426" i="2" s="1"/>
  <c r="N426" i="2" s="1"/>
  <c r="J425" i="2"/>
  <c r="M425" i="2" s="1"/>
  <c r="N425" i="2" s="1"/>
  <c r="J424" i="2"/>
  <c r="M424" i="2" s="1"/>
  <c r="N424" i="2" s="1"/>
  <c r="J423" i="2"/>
  <c r="M423" i="2" s="1"/>
  <c r="N423" i="2" s="1"/>
  <c r="J422" i="2"/>
  <c r="M422" i="2" s="1"/>
  <c r="N422" i="2" s="1"/>
  <c r="J421" i="2"/>
  <c r="M421" i="2" s="1"/>
  <c r="N421" i="2" s="1"/>
  <c r="J420" i="2"/>
  <c r="M420" i="2" s="1"/>
  <c r="N420" i="2" s="1"/>
  <c r="J419" i="2"/>
  <c r="M419" i="2" s="1"/>
  <c r="N419" i="2" s="1"/>
  <c r="J418" i="2"/>
  <c r="M418" i="2" s="1"/>
  <c r="N418" i="2" s="1"/>
  <c r="J417" i="2"/>
  <c r="M417" i="2" s="1"/>
  <c r="N417" i="2" s="1"/>
  <c r="J416" i="2"/>
  <c r="M416" i="2" s="1"/>
  <c r="N416" i="2" s="1"/>
  <c r="J415" i="2"/>
  <c r="M415" i="2" s="1"/>
  <c r="N415" i="2" s="1"/>
  <c r="J414" i="2"/>
  <c r="M414" i="2" s="1"/>
  <c r="N414" i="2" s="1"/>
  <c r="J413" i="2"/>
  <c r="M413" i="2" s="1"/>
  <c r="N413" i="2" s="1"/>
  <c r="J412" i="2"/>
  <c r="M412" i="2" s="1"/>
  <c r="N412" i="2" s="1"/>
  <c r="J411" i="2"/>
  <c r="M411" i="2" s="1"/>
  <c r="N411" i="2" s="1"/>
  <c r="J410" i="2"/>
  <c r="M410" i="2" s="1"/>
  <c r="N410" i="2" s="1"/>
  <c r="J409" i="2"/>
  <c r="M409" i="2" s="1"/>
  <c r="N409" i="2" s="1"/>
  <c r="J408" i="2"/>
  <c r="M408" i="2" s="1"/>
  <c r="N408" i="2" s="1"/>
  <c r="J407" i="2"/>
  <c r="M407" i="2" s="1"/>
  <c r="N407" i="2" s="1"/>
  <c r="J406" i="2"/>
  <c r="M406" i="2" s="1"/>
  <c r="N406" i="2" s="1"/>
  <c r="J405" i="2"/>
  <c r="M405" i="2" s="1"/>
  <c r="N405" i="2" s="1"/>
  <c r="J404" i="2"/>
  <c r="M404" i="2" s="1"/>
  <c r="N404" i="2" s="1"/>
  <c r="J403" i="2"/>
  <c r="M403" i="2" s="1"/>
  <c r="N403" i="2" s="1"/>
  <c r="J402" i="2"/>
  <c r="M402" i="2" s="1"/>
  <c r="N402" i="2" s="1"/>
  <c r="J401" i="2"/>
  <c r="M401" i="2" s="1"/>
  <c r="N401" i="2" s="1"/>
  <c r="J400" i="2"/>
  <c r="M400" i="2" s="1"/>
  <c r="N400" i="2" s="1"/>
  <c r="J399" i="2"/>
  <c r="M399" i="2" s="1"/>
  <c r="N399" i="2" s="1"/>
  <c r="J398" i="2"/>
  <c r="M398" i="2" s="1"/>
  <c r="N398" i="2" s="1"/>
  <c r="J397" i="2"/>
  <c r="M397" i="2" s="1"/>
  <c r="N397" i="2" s="1"/>
  <c r="J396" i="2"/>
  <c r="M396" i="2" s="1"/>
  <c r="N396" i="2" s="1"/>
  <c r="J395" i="2"/>
  <c r="M395" i="2" s="1"/>
  <c r="N395" i="2" s="1"/>
  <c r="J394" i="2"/>
  <c r="M394" i="2" s="1"/>
  <c r="N394" i="2" s="1"/>
  <c r="J393" i="2"/>
  <c r="M393" i="2" s="1"/>
  <c r="N393" i="2" s="1"/>
  <c r="J392" i="2"/>
  <c r="M392" i="2" s="1"/>
  <c r="N392" i="2" s="1"/>
  <c r="J391" i="2"/>
  <c r="M391" i="2" s="1"/>
  <c r="N391" i="2" s="1"/>
  <c r="J390" i="2"/>
  <c r="M390" i="2" s="1"/>
  <c r="N390" i="2" s="1"/>
  <c r="J389" i="2"/>
  <c r="M389" i="2" s="1"/>
  <c r="N389" i="2" s="1"/>
  <c r="J388" i="2"/>
  <c r="M388" i="2" s="1"/>
  <c r="N388" i="2" s="1"/>
  <c r="J387" i="2"/>
  <c r="M387" i="2" s="1"/>
  <c r="N387" i="2" s="1"/>
  <c r="J386" i="2"/>
  <c r="M386" i="2" s="1"/>
  <c r="N386" i="2" s="1"/>
  <c r="J385" i="2"/>
  <c r="M385" i="2" s="1"/>
  <c r="N385" i="2" s="1"/>
  <c r="J384" i="2"/>
  <c r="M384" i="2" s="1"/>
  <c r="N384" i="2" s="1"/>
  <c r="J383" i="2"/>
  <c r="M383" i="2" s="1"/>
  <c r="N383" i="2" s="1"/>
  <c r="J382" i="2"/>
  <c r="M382" i="2" s="1"/>
  <c r="N382" i="2" s="1"/>
  <c r="J381" i="2"/>
  <c r="M381" i="2" s="1"/>
  <c r="N381" i="2" s="1"/>
  <c r="J380" i="2"/>
  <c r="M380" i="2" s="1"/>
  <c r="N380" i="2" s="1"/>
  <c r="J379" i="2"/>
  <c r="M379" i="2" s="1"/>
  <c r="N379" i="2" s="1"/>
  <c r="J378" i="2"/>
  <c r="M378" i="2" s="1"/>
  <c r="N378" i="2" s="1"/>
  <c r="J377" i="2"/>
  <c r="M377" i="2" s="1"/>
  <c r="N377" i="2" s="1"/>
  <c r="J376" i="2"/>
  <c r="M376" i="2" s="1"/>
  <c r="N376" i="2" s="1"/>
  <c r="J375" i="2"/>
  <c r="M375" i="2" s="1"/>
  <c r="N375" i="2" s="1"/>
  <c r="J374" i="2"/>
  <c r="M374" i="2" s="1"/>
  <c r="N374" i="2" s="1"/>
  <c r="J373" i="2"/>
  <c r="M373" i="2" s="1"/>
  <c r="N373" i="2" s="1"/>
  <c r="J372" i="2"/>
  <c r="M372" i="2" s="1"/>
  <c r="N372" i="2" s="1"/>
  <c r="J371" i="2"/>
  <c r="M371" i="2" s="1"/>
  <c r="N371" i="2" s="1"/>
  <c r="J370" i="2"/>
  <c r="M370" i="2" s="1"/>
  <c r="N370" i="2" s="1"/>
  <c r="J369" i="2"/>
  <c r="M369" i="2" s="1"/>
  <c r="N369" i="2" s="1"/>
  <c r="J368" i="2"/>
  <c r="M368" i="2" s="1"/>
  <c r="N368" i="2" s="1"/>
  <c r="J366" i="2"/>
  <c r="M366" i="2" s="1"/>
  <c r="N366" i="2" s="1"/>
  <c r="J365" i="2"/>
  <c r="M365" i="2" s="1"/>
  <c r="N365" i="2" s="1"/>
  <c r="J364" i="2"/>
  <c r="M364" i="2" s="1"/>
  <c r="N364" i="2" s="1"/>
  <c r="J363" i="2"/>
  <c r="M363" i="2" s="1"/>
  <c r="N363" i="2" s="1"/>
  <c r="J362" i="2"/>
  <c r="M362" i="2" s="1"/>
  <c r="N362" i="2" s="1"/>
  <c r="J361" i="2"/>
  <c r="M361" i="2" s="1"/>
  <c r="N361" i="2" s="1"/>
  <c r="J360" i="2"/>
  <c r="M360" i="2" s="1"/>
  <c r="N360" i="2" s="1"/>
  <c r="J359" i="2"/>
  <c r="M359" i="2" s="1"/>
  <c r="N359" i="2" s="1"/>
  <c r="J358" i="2"/>
  <c r="M358" i="2" s="1"/>
  <c r="N358" i="2" s="1"/>
  <c r="J357" i="2"/>
  <c r="M357" i="2" s="1"/>
  <c r="N357" i="2" s="1"/>
  <c r="J356" i="2"/>
  <c r="M356" i="2" s="1"/>
  <c r="N356" i="2" s="1"/>
  <c r="J355" i="2"/>
  <c r="M355" i="2" s="1"/>
  <c r="N355" i="2" s="1"/>
  <c r="J354" i="2"/>
  <c r="M354" i="2" s="1"/>
  <c r="N354" i="2" s="1"/>
  <c r="J353" i="2"/>
  <c r="M353" i="2" s="1"/>
  <c r="N353" i="2" s="1"/>
  <c r="J352" i="2"/>
  <c r="M352" i="2" s="1"/>
  <c r="N352" i="2" s="1"/>
  <c r="J351" i="2"/>
  <c r="M351" i="2" s="1"/>
  <c r="N351" i="2" s="1"/>
  <c r="J350" i="2"/>
  <c r="M350" i="2" s="1"/>
  <c r="N350" i="2" s="1"/>
  <c r="J349" i="2"/>
  <c r="M349" i="2" s="1"/>
  <c r="N349" i="2" s="1"/>
  <c r="J348" i="2"/>
  <c r="M348" i="2" s="1"/>
  <c r="N348" i="2" s="1"/>
  <c r="J347" i="2"/>
  <c r="M347" i="2" s="1"/>
  <c r="N347" i="2" s="1"/>
  <c r="J346" i="2"/>
  <c r="M346" i="2" s="1"/>
  <c r="N346" i="2" s="1"/>
  <c r="J345" i="2"/>
  <c r="M345" i="2" s="1"/>
  <c r="N345" i="2" s="1"/>
  <c r="J344" i="2"/>
  <c r="M344" i="2" s="1"/>
  <c r="N344" i="2" s="1"/>
  <c r="J343" i="2"/>
  <c r="M343" i="2" s="1"/>
  <c r="N343" i="2" s="1"/>
  <c r="J342" i="2"/>
  <c r="M342" i="2" s="1"/>
  <c r="N342" i="2" s="1"/>
  <c r="J341" i="2"/>
  <c r="M341" i="2" s="1"/>
  <c r="N341" i="2" s="1"/>
  <c r="J340" i="2"/>
  <c r="M340" i="2" s="1"/>
  <c r="N340" i="2" s="1"/>
  <c r="J339" i="2"/>
  <c r="M339" i="2" s="1"/>
  <c r="N339" i="2" s="1"/>
  <c r="J338" i="2"/>
  <c r="M338" i="2" s="1"/>
  <c r="N338" i="2" s="1"/>
  <c r="J337" i="2"/>
  <c r="M337" i="2" s="1"/>
  <c r="N337" i="2" s="1"/>
  <c r="J336" i="2"/>
  <c r="M336" i="2" s="1"/>
  <c r="N336" i="2" s="1"/>
  <c r="J335" i="2"/>
  <c r="M335" i="2" s="1"/>
  <c r="N335" i="2" s="1"/>
  <c r="J334" i="2"/>
  <c r="M334" i="2" s="1"/>
  <c r="N334" i="2" s="1"/>
  <c r="J333" i="2"/>
  <c r="M333" i="2" s="1"/>
  <c r="N333" i="2" s="1"/>
  <c r="J332" i="2"/>
  <c r="M332" i="2" s="1"/>
  <c r="N332" i="2" s="1"/>
  <c r="J331" i="2"/>
  <c r="M331" i="2" s="1"/>
  <c r="N331" i="2" s="1"/>
  <c r="J330" i="2"/>
  <c r="M330" i="2" s="1"/>
  <c r="N330" i="2" s="1"/>
  <c r="J329" i="2"/>
  <c r="M329" i="2" s="1"/>
  <c r="N329" i="2" s="1"/>
  <c r="J328" i="2"/>
  <c r="M328" i="2" s="1"/>
  <c r="N328" i="2" s="1"/>
  <c r="J327" i="2"/>
  <c r="M327" i="2" s="1"/>
  <c r="N327" i="2" s="1"/>
  <c r="J326" i="2"/>
  <c r="M326" i="2" s="1"/>
  <c r="N326" i="2" s="1"/>
  <c r="J325" i="2"/>
  <c r="M325" i="2" s="1"/>
  <c r="N325" i="2" s="1"/>
  <c r="J324" i="2"/>
  <c r="M324" i="2" s="1"/>
  <c r="N324" i="2" s="1"/>
  <c r="J323" i="2"/>
  <c r="M323" i="2" s="1"/>
  <c r="N323" i="2" s="1"/>
  <c r="J322" i="2"/>
  <c r="M322" i="2" s="1"/>
  <c r="N322" i="2" s="1"/>
  <c r="J321" i="2"/>
  <c r="M321" i="2" s="1"/>
  <c r="N321" i="2" s="1"/>
  <c r="J320" i="2"/>
  <c r="M320" i="2" s="1"/>
  <c r="N320" i="2" s="1"/>
  <c r="J319" i="2"/>
  <c r="M319" i="2" s="1"/>
  <c r="N319" i="2" s="1"/>
  <c r="J318" i="2"/>
  <c r="M318" i="2" s="1"/>
  <c r="N318" i="2" s="1"/>
  <c r="J317" i="2"/>
  <c r="M317" i="2" s="1"/>
  <c r="N317" i="2" s="1"/>
  <c r="J316" i="2"/>
  <c r="M316" i="2" s="1"/>
  <c r="N316" i="2" s="1"/>
  <c r="J315" i="2"/>
  <c r="M315" i="2" s="1"/>
  <c r="N315" i="2" s="1"/>
  <c r="J314" i="2"/>
  <c r="M314" i="2" s="1"/>
  <c r="N314" i="2" s="1"/>
  <c r="J313" i="2"/>
  <c r="M313" i="2" s="1"/>
  <c r="N313" i="2" s="1"/>
  <c r="J312" i="2"/>
  <c r="M312" i="2" s="1"/>
  <c r="N312" i="2" s="1"/>
  <c r="J311" i="2"/>
  <c r="M311" i="2" s="1"/>
  <c r="N311" i="2" s="1"/>
  <c r="J310" i="2"/>
  <c r="M310" i="2" s="1"/>
  <c r="N310" i="2" s="1"/>
  <c r="J309" i="2"/>
  <c r="M309" i="2" s="1"/>
  <c r="N309" i="2" s="1"/>
  <c r="J308" i="2"/>
  <c r="M308" i="2" s="1"/>
  <c r="N308" i="2" s="1"/>
  <c r="J307" i="2"/>
  <c r="M307" i="2" s="1"/>
  <c r="N307" i="2" s="1"/>
  <c r="J306" i="2"/>
  <c r="M306" i="2" s="1"/>
  <c r="N306" i="2" s="1"/>
  <c r="J305" i="2"/>
  <c r="M305" i="2" s="1"/>
  <c r="N305" i="2" s="1"/>
  <c r="J304" i="2"/>
  <c r="M304" i="2" s="1"/>
  <c r="N304" i="2" s="1"/>
  <c r="J303" i="2"/>
  <c r="M303" i="2" s="1"/>
  <c r="N303" i="2" s="1"/>
  <c r="J302" i="2"/>
  <c r="M302" i="2" s="1"/>
  <c r="N302" i="2" s="1"/>
  <c r="J301" i="2"/>
  <c r="M301" i="2" s="1"/>
  <c r="N301" i="2" s="1"/>
  <c r="J300" i="2"/>
  <c r="M300" i="2" s="1"/>
  <c r="N300" i="2" s="1"/>
  <c r="J299" i="2"/>
  <c r="M299" i="2" s="1"/>
  <c r="N299" i="2" s="1"/>
  <c r="J298" i="2"/>
  <c r="M298" i="2" s="1"/>
  <c r="N298" i="2" s="1"/>
  <c r="J297" i="2"/>
  <c r="M297" i="2" s="1"/>
  <c r="N297" i="2" s="1"/>
  <c r="J296" i="2"/>
  <c r="M296" i="2" s="1"/>
  <c r="N296" i="2" s="1"/>
  <c r="J295" i="2"/>
  <c r="M295" i="2" s="1"/>
  <c r="N295" i="2" s="1"/>
  <c r="J294" i="2"/>
  <c r="M294" i="2" s="1"/>
  <c r="N294" i="2" s="1"/>
  <c r="J293" i="2"/>
  <c r="M293" i="2" s="1"/>
  <c r="N293" i="2" s="1"/>
  <c r="J292" i="2"/>
  <c r="M292" i="2" s="1"/>
  <c r="N292" i="2" s="1"/>
  <c r="J291" i="2"/>
  <c r="M291" i="2" s="1"/>
  <c r="N291" i="2" s="1"/>
  <c r="J290" i="2"/>
  <c r="M290" i="2" s="1"/>
  <c r="N290" i="2" s="1"/>
  <c r="J289" i="2"/>
  <c r="M289" i="2" s="1"/>
  <c r="N289" i="2" s="1"/>
  <c r="J288" i="2"/>
  <c r="M288" i="2" s="1"/>
  <c r="N288" i="2" s="1"/>
  <c r="J287" i="2"/>
  <c r="M287" i="2" s="1"/>
  <c r="N287" i="2" s="1"/>
  <c r="J286" i="2"/>
  <c r="M286" i="2" s="1"/>
  <c r="N286" i="2" s="1"/>
  <c r="J285" i="2"/>
  <c r="M285" i="2" s="1"/>
  <c r="N285" i="2" s="1"/>
  <c r="J284" i="2"/>
  <c r="M284" i="2" s="1"/>
  <c r="N284" i="2" s="1"/>
  <c r="J283" i="2"/>
  <c r="M283" i="2" s="1"/>
  <c r="N283" i="2" s="1"/>
  <c r="J282" i="2"/>
  <c r="M282" i="2" s="1"/>
  <c r="N282" i="2" s="1"/>
  <c r="J280" i="2"/>
  <c r="M280" i="2" s="1"/>
  <c r="N280" i="2" s="1"/>
  <c r="J279" i="2"/>
  <c r="M279" i="2" s="1"/>
  <c r="N279" i="2" s="1"/>
  <c r="J278" i="2"/>
  <c r="M278" i="2" s="1"/>
  <c r="N278" i="2" s="1"/>
  <c r="J277" i="2"/>
  <c r="M277" i="2" s="1"/>
  <c r="N277" i="2" s="1"/>
  <c r="J276" i="2"/>
  <c r="M276" i="2" s="1"/>
  <c r="N276" i="2" s="1"/>
  <c r="J275" i="2"/>
  <c r="M275" i="2" s="1"/>
  <c r="N275" i="2" s="1"/>
  <c r="J274" i="2"/>
  <c r="M274" i="2" s="1"/>
  <c r="N274" i="2" s="1"/>
  <c r="J273" i="2"/>
  <c r="M273" i="2" s="1"/>
  <c r="N273" i="2" s="1"/>
  <c r="J272" i="2"/>
  <c r="M272" i="2" s="1"/>
  <c r="N272" i="2" s="1"/>
  <c r="J270" i="2"/>
  <c r="M270" i="2" s="1"/>
  <c r="N270" i="2" s="1"/>
  <c r="J269" i="2"/>
  <c r="M269" i="2" s="1"/>
  <c r="N269" i="2" s="1"/>
  <c r="J268" i="2"/>
  <c r="M268" i="2" s="1"/>
  <c r="N268" i="2" s="1"/>
  <c r="J267" i="2"/>
  <c r="M267" i="2" s="1"/>
  <c r="N267" i="2" s="1"/>
  <c r="J266" i="2"/>
  <c r="M266" i="2" s="1"/>
  <c r="N266" i="2" s="1"/>
  <c r="J265" i="2"/>
  <c r="M265" i="2" s="1"/>
  <c r="N265" i="2" s="1"/>
  <c r="J264" i="2"/>
  <c r="M264" i="2" s="1"/>
  <c r="N264" i="2" s="1"/>
  <c r="J263" i="2"/>
  <c r="M263" i="2" s="1"/>
  <c r="N263" i="2" s="1"/>
  <c r="J262" i="2"/>
  <c r="M262" i="2" s="1"/>
  <c r="N262" i="2" s="1"/>
  <c r="J261" i="2"/>
  <c r="M261" i="2" s="1"/>
  <c r="N261" i="2" s="1"/>
  <c r="J260" i="2"/>
  <c r="M260" i="2" s="1"/>
  <c r="N260" i="2" s="1"/>
  <c r="J259" i="2"/>
  <c r="M259" i="2" s="1"/>
  <c r="N259" i="2" s="1"/>
  <c r="J258" i="2"/>
  <c r="M258" i="2" s="1"/>
  <c r="N258" i="2" s="1"/>
  <c r="J257" i="2"/>
  <c r="M257" i="2" s="1"/>
  <c r="N257" i="2" s="1"/>
  <c r="J256" i="2"/>
  <c r="M256" i="2" s="1"/>
  <c r="N256" i="2" s="1"/>
  <c r="J255" i="2"/>
  <c r="M255" i="2" s="1"/>
  <c r="N255" i="2" s="1"/>
  <c r="J254" i="2"/>
  <c r="M254" i="2" s="1"/>
  <c r="N254" i="2" s="1"/>
  <c r="J253" i="2"/>
  <c r="M253" i="2" s="1"/>
  <c r="N253" i="2" s="1"/>
  <c r="J252" i="2"/>
  <c r="M252" i="2" s="1"/>
  <c r="N252" i="2" s="1"/>
  <c r="J251" i="2"/>
  <c r="M251" i="2" s="1"/>
  <c r="N251" i="2" s="1"/>
  <c r="J250" i="2"/>
  <c r="M250" i="2" s="1"/>
  <c r="N250" i="2" s="1"/>
  <c r="J249" i="2"/>
  <c r="M249" i="2" s="1"/>
  <c r="N249" i="2" s="1"/>
  <c r="J248" i="2"/>
  <c r="M248" i="2" s="1"/>
  <c r="N248" i="2" s="1"/>
  <c r="J247" i="2"/>
  <c r="M247" i="2" s="1"/>
  <c r="N247" i="2" s="1"/>
  <c r="J246" i="2"/>
  <c r="M246" i="2" s="1"/>
  <c r="N246" i="2" s="1"/>
  <c r="J245" i="2"/>
  <c r="M245" i="2" s="1"/>
  <c r="N245" i="2" s="1"/>
  <c r="J244" i="2"/>
  <c r="M244" i="2" s="1"/>
  <c r="N244" i="2" s="1"/>
  <c r="J243" i="2"/>
  <c r="M243" i="2" s="1"/>
  <c r="N243" i="2" s="1"/>
  <c r="J242" i="2"/>
  <c r="M242" i="2" s="1"/>
  <c r="N242" i="2" s="1"/>
  <c r="G5" i="1"/>
  <c r="B19" i="15"/>
  <c r="B22" i="15"/>
  <c r="B21" i="15"/>
  <c r="B20" i="15"/>
  <c r="H5" i="3"/>
  <c r="J33" i="11"/>
  <c r="M33" i="11" s="1"/>
  <c r="N33" i="11" s="1"/>
  <c r="J34" i="11"/>
  <c r="M34" i="11" s="1"/>
  <c r="N34" i="11" s="1"/>
  <c r="B17" i="15"/>
  <c r="J35" i="11"/>
  <c r="M35" i="11" s="1"/>
  <c r="N35" i="11" s="1"/>
  <c r="B18" i="15"/>
  <c r="B16" i="15"/>
  <c r="B15" i="15"/>
  <c r="J36" i="11"/>
  <c r="M36" i="11" s="1"/>
  <c r="N36" i="11" s="1"/>
  <c r="J37" i="11"/>
  <c r="M37" i="11" s="1"/>
  <c r="N37" i="11" s="1"/>
  <c r="J42" i="11"/>
  <c r="M42" i="11" s="1"/>
  <c r="N42" i="11" s="1"/>
  <c r="J44" i="11"/>
  <c r="M44" i="11" s="1"/>
  <c r="N44" i="11" s="1"/>
  <c r="J43" i="11"/>
  <c r="M43" i="11" s="1"/>
  <c r="N43" i="11" s="1"/>
  <c r="J40" i="11"/>
  <c r="M40" i="11" s="1"/>
  <c r="N40" i="11" s="1"/>
  <c r="J39" i="11"/>
  <c r="M39" i="11" s="1"/>
  <c r="N39" i="11" s="1"/>
  <c r="J45" i="11"/>
  <c r="M45" i="11" s="1"/>
  <c r="N45" i="11" s="1"/>
  <c r="J41" i="11"/>
  <c r="M41" i="11" s="1"/>
  <c r="N41" i="11" s="1"/>
  <c r="J38" i="11"/>
  <c r="M38" i="11" s="1"/>
  <c r="N38" i="11" s="1"/>
  <c r="J22" i="15"/>
  <c r="B11" i="15"/>
  <c r="B10" i="15"/>
  <c r="H19" i="1"/>
  <c r="H18" i="1"/>
  <c r="H24" i="1"/>
  <c r="H11" i="5"/>
  <c r="H16" i="1"/>
  <c r="H15" i="1"/>
  <c r="H81" i="1"/>
  <c r="H14" i="1"/>
  <c r="H13" i="1"/>
  <c r="H11" i="8"/>
  <c r="H17" i="1"/>
  <c r="H12" i="1"/>
  <c r="J10" i="15"/>
  <c r="H11" i="1"/>
  <c r="H19" i="6" l="1"/>
  <c r="H20" i="6"/>
  <c r="H79" i="1"/>
  <c r="H80" i="1"/>
  <c r="H77" i="1"/>
  <c r="H78" i="1"/>
  <c r="H35" i="5"/>
  <c r="H75" i="1"/>
  <c r="H76" i="1"/>
  <c r="H73" i="1"/>
  <c r="H74" i="1"/>
  <c r="H71" i="1"/>
  <c r="H72" i="1"/>
  <c r="H69" i="1"/>
  <c r="H70" i="1"/>
  <c r="H67" i="1"/>
  <c r="H68" i="1"/>
  <c r="H33" i="5"/>
  <c r="H34" i="5"/>
  <c r="H23" i="12"/>
  <c r="H24" i="12"/>
  <c r="H65" i="1"/>
  <c r="H66" i="1"/>
  <c r="H63" i="1"/>
  <c r="H64" i="1"/>
  <c r="H21" i="12"/>
  <c r="H22" i="12"/>
  <c r="H62" i="1"/>
  <c r="H60" i="1"/>
  <c r="H61" i="1"/>
  <c r="H58" i="1"/>
  <c r="H59" i="1"/>
  <c r="H15" i="8"/>
  <c r="H17" i="8"/>
  <c r="H56" i="1"/>
  <c r="H57" i="1"/>
  <c r="H31" i="5"/>
  <c r="H32" i="5"/>
  <c r="H55" i="1"/>
  <c r="H29" i="5"/>
  <c r="H30" i="5"/>
  <c r="H25" i="12"/>
  <c r="H20" i="12"/>
  <c r="H54" i="1"/>
  <c r="J24" i="2"/>
  <c r="N24" i="2" s="1"/>
  <c r="H21" i="6"/>
  <c r="H18" i="6"/>
  <c r="H27" i="5"/>
  <c r="H28" i="5"/>
  <c r="H19" i="12"/>
  <c r="H26" i="5"/>
  <c r="H24" i="5"/>
  <c r="H25" i="5"/>
  <c r="N12" i="10"/>
  <c r="H17" i="6"/>
  <c r="H52" i="1"/>
  <c r="H53" i="1"/>
  <c r="H51" i="1"/>
  <c r="H49" i="1"/>
  <c r="H50" i="1"/>
  <c r="H47" i="1"/>
  <c r="H48" i="1"/>
  <c r="H45" i="1"/>
  <c r="H46" i="1"/>
  <c r="H36" i="5"/>
  <c r="H23" i="5"/>
  <c r="H17" i="12"/>
  <c r="H18" i="12"/>
  <c r="H21" i="5"/>
  <c r="H22" i="5"/>
  <c r="H16" i="6"/>
  <c r="J13" i="10"/>
  <c r="N13" i="10" s="1"/>
  <c r="H14" i="8"/>
  <c r="H44" i="1"/>
  <c r="H20" i="5"/>
  <c r="H19" i="5"/>
  <c r="H43" i="1"/>
  <c r="H15" i="6"/>
  <c r="H41" i="1"/>
  <c r="H42" i="1"/>
  <c r="H13" i="8"/>
  <c r="H39" i="1"/>
  <c r="H40" i="1"/>
  <c r="H38" i="1"/>
  <c r="H17" i="5"/>
  <c r="H18" i="5"/>
  <c r="H16" i="12"/>
  <c r="B12" i="15"/>
  <c r="H36" i="1"/>
  <c r="H37" i="1"/>
  <c r="H34" i="1"/>
  <c r="H35" i="1"/>
  <c r="J21" i="15"/>
  <c r="J17" i="15"/>
  <c r="H33" i="1"/>
  <c r="H32" i="1"/>
  <c r="H16" i="5"/>
  <c r="H31" i="1"/>
  <c r="H29" i="1"/>
  <c r="H30" i="1"/>
  <c r="H15" i="12"/>
  <c r="J16" i="15"/>
  <c r="H28" i="1"/>
  <c r="J20" i="15"/>
  <c r="J18" i="15"/>
  <c r="H27" i="1"/>
  <c r="J19" i="15"/>
  <c r="H15" i="5"/>
  <c r="J15" i="15"/>
  <c r="M19" i="7"/>
  <c r="N19" i="7" s="1"/>
  <c r="H14" i="12"/>
  <c r="H26" i="1"/>
  <c r="H14" i="6"/>
  <c r="H25" i="1"/>
  <c r="J16" i="11"/>
  <c r="M16" i="11" s="1"/>
  <c r="N16" i="11" s="1"/>
  <c r="H13" i="6"/>
  <c r="H13" i="5"/>
  <c r="J65" i="2"/>
  <c r="J63" i="2"/>
  <c r="H21" i="16"/>
  <c r="J20" i="7"/>
  <c r="M20" i="7" s="1"/>
  <c r="N20" i="7" s="1"/>
  <c r="H14" i="5"/>
  <c r="H12" i="6"/>
  <c r="J79" i="2"/>
  <c r="J78" i="2"/>
  <c r="B8" i="15"/>
  <c r="B13" i="15"/>
  <c r="B6" i="15"/>
  <c r="H12" i="8"/>
  <c r="H23" i="1"/>
  <c r="H13" i="12"/>
  <c r="H20" i="1"/>
  <c r="H21" i="1"/>
  <c r="J11" i="15"/>
  <c r="B7" i="15"/>
  <c r="B5" i="15"/>
  <c r="B9" i="15"/>
  <c r="B14" i="15"/>
  <c r="B3" i="15"/>
  <c r="H20" i="16"/>
  <c r="J12" i="15"/>
  <c r="J13" i="15"/>
  <c r="J14" i="15"/>
  <c r="B4" i="15"/>
  <c r="H22" i="1"/>
  <c r="B23" i="15"/>
  <c r="J23" i="15"/>
  <c r="H12" i="5"/>
  <c r="H8" i="16"/>
  <c r="H11" i="16"/>
  <c r="J3" i="15"/>
  <c r="H19" i="16"/>
  <c r="H11" i="6"/>
  <c r="J5" i="15"/>
  <c r="J6" i="15"/>
  <c r="J7" i="15"/>
  <c r="J8" i="15"/>
  <c r="J9" i="15"/>
  <c r="J4" i="15"/>
  <c r="H12" i="12"/>
  <c r="H11" i="12"/>
  <c r="M78" i="2" l="1"/>
  <c r="N78" i="2" s="1"/>
  <c r="M63" i="2"/>
  <c r="N63" i="2" s="1"/>
  <c r="M79" i="2"/>
  <c r="N79" i="2" s="1"/>
  <c r="M65" i="2"/>
  <c r="N65" i="2" s="1"/>
  <c r="G6" i="8"/>
  <c r="G9" i="16" s="1"/>
  <c r="G10" i="16"/>
  <c r="G12" i="16" s="1"/>
  <c r="E10" i="16"/>
  <c r="E12" i="16" s="1"/>
  <c r="G6" i="1"/>
  <c r="E9" i="16" s="1"/>
  <c r="G6" i="5"/>
  <c r="D9" i="16" s="1"/>
  <c r="D10" i="16"/>
  <c r="D12" i="16" s="1"/>
  <c r="F10" i="16"/>
  <c r="F12" i="16" s="1"/>
  <c r="G6" i="12"/>
  <c r="G6" i="6"/>
  <c r="F9" i="16" s="1"/>
  <c r="C10" i="16"/>
  <c r="C9" i="16" l="1"/>
  <c r="H10" i="16"/>
  <c r="C12" i="16"/>
  <c r="H12" i="16" s="1"/>
  <c r="H9" i="1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Journals Production Paper Status.xlsx!Prod_PubCountDetail" type="102" refreshedVersion="6" minRefreshableVersion="5">
    <extLst>
      <ext xmlns:x15="http://schemas.microsoft.com/office/spreadsheetml/2010/11/main" uri="{DE250136-89BD-433C-8126-D09CA5730AF9}">
        <x15:connection id="Prod_PubCountDetail" autoDelete="1">
          <x15:rangePr sourceName="_xlcn.WorksheetConnection_JournalsProductionPaperStatus.xlsxProd_PubCountDetail1"/>
        </x15:connection>
      </ext>
    </extLst>
  </connection>
</connections>
</file>

<file path=xl/sharedStrings.xml><?xml version="1.0" encoding="utf-8"?>
<sst xmlns="http://schemas.openxmlformats.org/spreadsheetml/2006/main" count="7556" uniqueCount="4285">
  <si>
    <t>Project No</t>
  </si>
  <si>
    <t>Author</t>
  </si>
  <si>
    <t>Title</t>
  </si>
  <si>
    <t>Current Status</t>
  </si>
  <si>
    <t>Article type</t>
  </si>
  <si>
    <t>05/30/03</t>
  </si>
  <si>
    <t>SR</t>
  </si>
  <si>
    <t>Professor Julia Fox-Rushby</t>
  </si>
  <si>
    <t>The efficacy and cost-effectiveness of different treaatment pathways for neuropathic pain: systematic review and economic modelling of post-herpetic neuralgia and painfufl diabetic neuropathy</t>
  </si>
  <si>
    <t>02/35/02</t>
  </si>
  <si>
    <t>Professor Sallie Lamb</t>
  </si>
  <si>
    <t>Managing Injuries of the Neck Trial (MINT): a randomised controlled trial</t>
  </si>
  <si>
    <t>08/31/01</t>
  </si>
  <si>
    <t>TAR – NICE</t>
  </si>
  <si>
    <t>Dr Joanna Thompson-Coon</t>
  </si>
  <si>
    <t>Dasatinib and nilotinib for imatinib-resistant or ‑intolerant chronic myeloid leukaemia: a systematic review and economic evaluation</t>
  </si>
  <si>
    <t>09/87/01</t>
  </si>
  <si>
    <t>Mrs Mary Bond</t>
  </si>
  <si>
    <t>The effectivenes and cost-effectiveness of donepezil, galantamine, rivastigmine and memantine for the treatment of Alzheimer's disease (review of TA111): a systematic review and economic model</t>
  </si>
  <si>
    <t>06/91/07</t>
  </si>
  <si>
    <t>Received into Prod</t>
  </si>
  <si>
    <t>Estimated pub date</t>
  </si>
  <si>
    <t>Professor Kerenza Hood</t>
  </si>
  <si>
    <t>Mode of data elicitation, acquisition and response to surveys: a systematic review</t>
  </si>
  <si>
    <t>02/11/04</t>
  </si>
  <si>
    <t>Dr Audrey Bowen</t>
  </si>
  <si>
    <t>Clinical effectiveness, cost effectiveness and service users' perceptions of early, well-resourced communication therapy following a stroke: a randomised controlled trial (The ACT NoW Study)</t>
  </si>
  <si>
    <t>09/90/01</t>
  </si>
  <si>
    <t>Dr Emma Loveman</t>
  </si>
  <si>
    <t>Dasatinib, high-dose imatinib and nilotinib for the treatment of imatinib-resistant chronic myeloid leukaemia: a systematic review and economic evaluation</t>
  </si>
  <si>
    <t>09/83/01</t>
  </si>
  <si>
    <t>TAR – HTA</t>
  </si>
  <si>
    <t>Professor Andrew Clegg</t>
  </si>
  <si>
    <t>The effectiveness of interventions to treat severe acute malnutrition in young children: a systematic review</t>
  </si>
  <si>
    <t>06/92/06</t>
  </si>
  <si>
    <t>Professor Della Freeth</t>
  </si>
  <si>
    <t>A methodological study to  compare survey-based and observation-based evaluations of organisational and safety cultures; then compare both approaches with markers of the quality of care</t>
  </si>
  <si>
    <t>06/91/10</t>
  </si>
  <si>
    <t>Professor Jonathan Sterne</t>
  </si>
  <si>
    <t>Influence of reported study design characteristics on intervention effect estimates from randomised controlled trials: combined  analysis of meta-epidemiological studies</t>
  </si>
  <si>
    <t>03/38/01</t>
  </si>
  <si>
    <t>Professor Richard Lilford</t>
  </si>
  <si>
    <t>Birmingham and Lambeth Liver Evaluation Testing Strategies (BALLETS), a prospective cohort study</t>
  </si>
  <si>
    <t>07/46/02</t>
  </si>
  <si>
    <t>Dr Jennifer Burr</t>
  </si>
  <si>
    <t>Surveillance for ocular hypertension: evidence synthesis and economic evaluation</t>
  </si>
  <si>
    <t>09/27/06</t>
  </si>
  <si>
    <t>Dr Shakila Thangarantinam</t>
  </si>
  <si>
    <t>Interventions to reduce or prevent obesity in pregnant women: A systematic reivew</t>
  </si>
  <si>
    <t>07/63/03</t>
  </si>
  <si>
    <t>Professor Aziz Sheikh</t>
  </si>
  <si>
    <t>Adapting health promotion interventions to meet the needs of ethnic minority groups: mixed methods evidence synthesis</t>
  </si>
  <si>
    <t>09/67/01</t>
  </si>
  <si>
    <t>Alison Eastwood</t>
  </si>
  <si>
    <t>Professor Marcus Munafo</t>
  </si>
  <si>
    <t>08/60/01</t>
  </si>
  <si>
    <t>Effectiveness and cost-effectiveness of computer and other electronic aids for smoking cessation: a systematic review and network meta-analysis</t>
  </si>
  <si>
    <t>07/58/01</t>
  </si>
  <si>
    <t>Professor Ann Bowling</t>
  </si>
  <si>
    <t>A review and psychometric testing of a measure of patients' expectations</t>
  </si>
  <si>
    <t>09/141/01</t>
  </si>
  <si>
    <t>Diana Papaioannou</t>
  </si>
  <si>
    <t>Rituximab for the first-line treatment of stage III-IV follicular lymphoma (review of Technology Appraisal no. 110): systematic review and economic evaluation</t>
  </si>
  <si>
    <t>06/97/04</t>
  </si>
  <si>
    <t>Professor John Brazier</t>
  </si>
  <si>
    <t>Developing and testing methods for deriving preference-based measures of health from condition specific measures (and other patient based measures of outcome)</t>
  </si>
  <si>
    <t>With PPP</t>
  </si>
  <si>
    <t>With Author</t>
  </si>
  <si>
    <t>With Editor</t>
  </si>
  <si>
    <t>07/37/32</t>
  </si>
  <si>
    <t>Bridget Harris</t>
  </si>
  <si>
    <t>Systematic Review of Head Cooling in Adults after Traumatic Brain Injury and Stroke</t>
  </si>
  <si>
    <t>09/142/01</t>
  </si>
  <si>
    <t>Mr Paul Tappenden</t>
  </si>
  <si>
    <t>06/90/99</t>
  </si>
  <si>
    <t>Professor Karl Claxton</t>
  </si>
  <si>
    <t>Informing a decision framework for when NICE should recommend the use of health technologies only in the context of an appropriately designed programme of evidence development</t>
  </si>
  <si>
    <t>09/106/01</t>
  </si>
  <si>
    <t>Dr Jane Burch</t>
  </si>
  <si>
    <t>The clinical and cost-effectiveness of technologies used to visualise the seizure focus in people with refractory epilepsy being considered for surgery: a systematic review and decision analytical model</t>
  </si>
  <si>
    <t>07/45/05</t>
  </si>
  <si>
    <t>Professor Norman Waugh</t>
  </si>
  <si>
    <t>Screening for cystic fibrosis related diabetes: a systematic review</t>
  </si>
  <si>
    <t>08/226/01</t>
  </si>
  <si>
    <t>Mr. Toby Pavey</t>
  </si>
  <si>
    <t>09/14/02</t>
  </si>
  <si>
    <t>Professor Craig Ramsay</t>
  </si>
  <si>
    <t>Systematic review and economic modelling of the relative clinical benefit and cost-effectiveness of laparoscopic surgery and robotic surgery for removal of the prostrate in men with localised prostate cancer</t>
  </si>
  <si>
    <t>10/14/01</t>
  </si>
  <si>
    <t>Janette Greenhalgh</t>
  </si>
  <si>
    <t>The clinical and cost effectiveness of primary stroke prevention in children with sickle cell disease: a systematic review and economic evaluation</t>
  </si>
  <si>
    <t>Dr Martin Hoyle</t>
  </si>
  <si>
    <t>HTA - Manuscripts in Production</t>
  </si>
  <si>
    <t>The clinical effectiveness and cost-effectiveness of home-based, nurse-led health promotion for older people: a systematic review</t>
  </si>
  <si>
    <t>10/107/01</t>
  </si>
  <si>
    <t>NICE DAR</t>
  </si>
  <si>
    <t>Dr Marie Elaine Westwood</t>
  </si>
  <si>
    <t>A systematic review and economic evaluation of new generation computed tomography (NGCCT) scanners for imaging in coronary artery disease and congenital heart disease - Somatom Definition Flash, Aquilion One, Brilliance iCT and Discovery CT750 HD</t>
  </si>
  <si>
    <t>05/46/01</t>
  </si>
  <si>
    <t>James Michael Olu N'Dow</t>
  </si>
  <si>
    <t>10/125/01</t>
  </si>
  <si>
    <t>TAR - NICE</t>
  </si>
  <si>
    <t>Ms Sue Ward</t>
  </si>
  <si>
    <t>Gene expression profiling and expanded immunohistochemistry tests to guide the use of adjuvant chemotherapy in breast cancer management: a systematic review and cost-effectiveness analyses</t>
  </si>
  <si>
    <t>08/16/01</t>
  </si>
  <si>
    <t>Systematic review and meta-analysis of the current evidence on the duration of protection by Bacillus Calmette-Guérin vaccination against tuberculosis</t>
  </si>
  <si>
    <t>No. of weeks in production</t>
  </si>
  <si>
    <t>Today's date:</t>
  </si>
  <si>
    <t>08/13/38</t>
  </si>
  <si>
    <t>PR</t>
  </si>
  <si>
    <t>Dr Nigel Scawn</t>
  </si>
  <si>
    <t>At Press</t>
  </si>
  <si>
    <t>MR</t>
  </si>
  <si>
    <t>Prod No.</t>
  </si>
  <si>
    <t>On hold</t>
  </si>
  <si>
    <t>Total in production</t>
  </si>
  <si>
    <t>Over 24 weeks in production (not on hold)</t>
  </si>
  <si>
    <t>198</t>
  </si>
  <si>
    <t>06/302/216</t>
  </si>
  <si>
    <t>Dr Linda Sharples</t>
  </si>
  <si>
    <t>Effectiveness and Cost-effectiveness of Endobronchial Ultrasound relative to Surgical Staging in Potentially Resectable Lung Cancer: Results from the ASTER Randomised Controlled Trial</t>
  </si>
  <si>
    <t>Online Publication Date</t>
  </si>
  <si>
    <t>Total published in the last week</t>
  </si>
  <si>
    <t>Volume 16</t>
  </si>
  <si>
    <t>10/70/01 </t>
  </si>
  <si>
    <t>DAR - NICE</t>
  </si>
  <si>
    <t>Ms Pawana Sharma</t>
  </si>
  <si>
    <t xml:space="preserve">Elucigene FH20 and LIPOchip for the diagnosis 
of familial hypercholesterolaemia: a systematic review and economic evaluation  </t>
  </si>
  <si>
    <t>06/96/01</t>
  </si>
  <si>
    <t>Professor Ann Netten</t>
  </si>
  <si>
    <t xml:space="preserve">Outcomes of social care for adults: developing a preference weighted measure  </t>
  </si>
  <si>
    <t>07/37/05 </t>
  </si>
  <si>
    <t>Systematic review and validation of prediction rules for identifying children with serious infections in emergency departments and urgent-access primary care</t>
  </si>
  <si>
    <t>Dr Matthew Thompson</t>
  </si>
  <si>
    <t>HTA - Manuscripts Published</t>
  </si>
  <si>
    <t>10/67/01 </t>
  </si>
  <si>
    <t>Mrs Rosalind Fay Wade</t>
  </si>
  <si>
    <t>EOS 2D/3D X-ray imaging system: a systematic review and economic evaluation</t>
  </si>
  <si>
    <t xml:space="preserve">09/102/01 </t>
  </si>
  <si>
    <t>Dr Pablo Perel</t>
  </si>
  <si>
    <t xml:space="preserve">CRASH-2 (Clinical Randomisation of an Antifibrinolytic in Significant Haemorrhage) IBS (Intracranial Bleeding Study): the effect of tranexamic acid in traumatic brain injury, a nested, randomised, placebo-controlled trial </t>
  </si>
  <si>
    <t>TAR -NICE</t>
  </si>
  <si>
    <t>Ms Rumona Dickson</t>
  </si>
  <si>
    <t>A systematic review of the clinical and cost effectiveness of Pharmalgen ® for the treatment of bee and wasp venom allergy</t>
  </si>
  <si>
    <t>09/13/02</t>
  </si>
  <si>
    <t>Dr Catriona McDaid</t>
  </si>
  <si>
    <t>Management of frozen shoulder: a systematic review and cost-effectiveness analysis</t>
  </si>
  <si>
    <t>03/45/07</t>
  </si>
  <si>
    <t>Professor Glyn Lewis</t>
  </si>
  <si>
    <t xml:space="preserve"> pragmatic randomised controlled trial to evaluate the cost-effectiveness of a physical activity intervention as a treatment for depression: the TREAD trial</t>
  </si>
  <si>
    <t>95/02/99</t>
  </si>
  <si>
    <t>Professor Roger Greenhalgh</t>
  </si>
  <si>
    <t>The United Kingdom EndoVascular Aneurysm Repair (EVAR) Trials: Randomised Trials of EVAR versus standard therapy</t>
  </si>
  <si>
    <t>04/39/04</t>
  </si>
  <si>
    <t>Dr Mike Crawford</t>
  </si>
  <si>
    <t>Group art therapy as an adjunctive treatment for people with schizophrenia: a randomised controlled trial (MATISSE)</t>
  </si>
  <si>
    <t>08/70/01</t>
  </si>
  <si>
    <t>Professor Kathryn Rowan</t>
  </si>
  <si>
    <t>An evaluation of the feasibility, cost and value of information of a multicentre randomised controlled trial of intravenous immunoglobulin for sepsis (severe sepsis and septic shock): incorporating a systematic review, meta-analysis and value of information analysis</t>
  </si>
  <si>
    <t>03/36/01</t>
  </si>
  <si>
    <t>Professor Usha Chakravarthy</t>
  </si>
  <si>
    <t>Verteporfin photodynamic therapy for neovascular age-related macular degeneration: cohort study for the UK</t>
  </si>
  <si>
    <t>07/85/02</t>
  </si>
  <si>
    <t>Ms Roberta Ara</t>
  </si>
  <si>
    <t>What is the clinical and cost-effectiveness of using drugs in treating obese patients in primary care?</t>
  </si>
  <si>
    <t>09/62/01</t>
  </si>
  <si>
    <t>Dr Matt Stevenson</t>
  </si>
  <si>
    <t>TAR -HTA</t>
  </si>
  <si>
    <t>Non-invasive diagnostic assessment tools for the detection of liver fibrosis in patients with suspected alchol-related liver disease: a systematic review and economic evaluation</t>
  </si>
  <si>
    <t>08/101/01</t>
  </si>
  <si>
    <t>Ms Juliet Hockenhull</t>
  </si>
  <si>
    <t>A systematic review of prevention and intervention strategies for populations at high risk of engaging in violent behaviour: Updaate 2002-2008</t>
  </si>
  <si>
    <t>Dr Andrew K Ewer</t>
  </si>
  <si>
    <t>Pulse oximetry as a screening test for cogenital heart defects in newborn infants: a test accuracy study with evaluation of acceptability  and cost-effectiveness</t>
  </si>
  <si>
    <t>06/91/16</t>
  </si>
  <si>
    <t>Professor Peter Huxley</t>
  </si>
  <si>
    <t>Development of a social inclulsion index to capture subjective and objective life domains (Phase II): psychometric development study</t>
  </si>
  <si>
    <t>Project No.</t>
  </si>
  <si>
    <t>Rec'd into Prod</t>
  </si>
  <si>
    <t>No. of weeks in prod</t>
  </si>
  <si>
    <t>TAR</t>
  </si>
  <si>
    <t>Norman Waugh</t>
  </si>
  <si>
    <t>A pilot randomised control trial, in intensive care patients, comparing seven days versus two days treatent with empirical antibiotics to treat hospital acquired infection of unknown origin</t>
  </si>
  <si>
    <t>Non-pharmacological interventions to reduce the risk of diabetes in people with impaired glucose regulation: systematic review and economic evaluation</t>
  </si>
  <si>
    <t xml:space="preserve">Operationally closed down (will not publish), currently awaiting official notification from institution. </t>
  </si>
  <si>
    <t>With</t>
  </si>
  <si>
    <t>PPP</t>
  </si>
  <si>
    <t>With Editorial Office</t>
  </si>
  <si>
    <t>05/14/02</t>
  </si>
  <si>
    <t>Dr Richard
Appleton</t>
  </si>
  <si>
    <t>The use of Melatonin in children with Neuro-developmental Disorders and impaired Sleep; a randomised, double-blind, placebo-controlled, parallel study (MENDS)</t>
  </si>
  <si>
    <t>06/304/229</t>
  </si>
  <si>
    <t>Professor
Robert Woods</t>
  </si>
  <si>
    <t>The clinical effectiveness and cost-effectiveness of low-intensity psychological interventions for the secondary prevention of relapse after depression: a systematic review</t>
  </si>
  <si>
    <t>07/29/01</t>
  </si>
  <si>
    <t>05/503/04</t>
  </si>
  <si>
    <t>Professor Warren
Lenney</t>
  </si>
  <si>
    <t>Dr David Harrison</t>
  </si>
  <si>
    <t>11/45/01</t>
  </si>
  <si>
    <t>Contrast-enhanced ultrasound using SonoVue® (sulphur hexafluoride microbubbles), compared with contrast-enhanced computed tomography and contrast-enhanced magnetic resonance imaging, for the characterisation of focal liver lesions and detection of live metasteses: A systematic review and cost-effectiveness analysis</t>
  </si>
  <si>
    <t>09/22/21</t>
  </si>
  <si>
    <t>Steve Goodacre</t>
  </si>
  <si>
    <t>09/126/02</t>
  </si>
  <si>
    <t>HTA - TAR</t>
  </si>
  <si>
    <t>Rumona Dickson</t>
  </si>
  <si>
    <t>Clinical effectiveness of first-line chemoradiation for adult patients with locally advanced non-small cell lung cancer: a systematic review</t>
  </si>
  <si>
    <t>001</t>
  </si>
  <si>
    <t>09/800/12</t>
  </si>
  <si>
    <t>RCT</t>
  </si>
  <si>
    <t>Professor Christopher Salisbury</t>
  </si>
  <si>
    <t>A pragmatic randomised controlled trial of the effectiveness and cost-effectiveness of 'PhysioDirect' telephone assessment and advice services for physiotherapy</t>
  </si>
  <si>
    <t>09/2001/013</t>
  </si>
  <si>
    <t>A mortality risk model to adjust for case mix in UK paediatric cardiac surgery</t>
  </si>
  <si>
    <t>Journal</t>
  </si>
  <si>
    <t>Manuscripts Withdrawn</t>
  </si>
  <si>
    <t>HTA</t>
  </si>
  <si>
    <t>HS&amp;DR - Manuscripts in Production</t>
  </si>
  <si>
    <t>EME RCT</t>
  </si>
  <si>
    <t>Professor Sube Banerjee</t>
  </si>
  <si>
    <t>09/22/16</t>
  </si>
  <si>
    <t>Dr Paul Collinson</t>
  </si>
  <si>
    <t>Randomised Assessment of Treatment using Panel Assay of Cardiac markers - Contemporary Biomarker Evaluation (RATPAC CBE)</t>
  </si>
  <si>
    <t>07/31/02</t>
  </si>
  <si>
    <t>Alexander Molassiotis</t>
  </si>
  <si>
    <t>07/73/01</t>
  </si>
  <si>
    <t>Development of DEMQOL-U and DEMQOL-PROXY-U: Generation of preference-based indices from DEMQOL and DEMQOL-PROXY for use in economic evaluation</t>
  </si>
  <si>
    <t xml:space="preserve">Professor Stuart Logan </t>
  </si>
  <si>
    <t>09/29/02</t>
  </si>
  <si>
    <t>Dr Catherine Meads</t>
  </si>
  <si>
    <t>PET-CT imaging in detecting and managing recurrent cervical cancer: systematic review of evidence, elicitation of subjective probabilities and economic modelling</t>
  </si>
  <si>
    <t>PRP</t>
  </si>
  <si>
    <t>Dr David Ellard</t>
  </si>
  <si>
    <t>Exercise for depression in care home residents. A randomised controlled trial with cost-effectiveness analysis (OPERA)</t>
  </si>
  <si>
    <t>09/145/01</t>
  </si>
  <si>
    <t>Systematic review of the psychological consequences of false-positive screening mammograms</t>
  </si>
  <si>
    <t>11/44/01</t>
  </si>
  <si>
    <t>DAR - HTA</t>
  </si>
  <si>
    <t>Mrs Ros Wade</t>
  </si>
  <si>
    <t>Adjunctive colposcopy technologies for examination of the uterine cervix - DySIS, LuViva Advanced Cervical Scan and Niris Imaging System: a systematic review and economic evaluation</t>
  </si>
  <si>
    <t>97/10/99</t>
  </si>
  <si>
    <t>Professor Adrian Grant</t>
  </si>
  <si>
    <t>Clinical and economic evaluation of laparoscopic surgery compared with medical management for gastro-oesophageal reflux disease - five year follow-up of multicentre randomised trial (The REFLUX  Trial)</t>
  </si>
  <si>
    <t>09/78/01</t>
  </si>
  <si>
    <t>Ms Janine Dretzke</t>
  </si>
  <si>
    <t>A systematic review and economic evaluation of subcutaneous and sublingual allergen immunotherapy in adults and children with seasonal allergic rhinitis</t>
  </si>
  <si>
    <t>09/68/01</t>
  </si>
  <si>
    <t>HTA-TAR</t>
  </si>
  <si>
    <t>Mr Mike Holmes</t>
  </si>
  <si>
    <t>Risk Adjustment in Neurocritical care (RAIN): prospective validation of risk prediction models for adult patients with acute traumatic brain injury to use to evaluate the optimum location and comparative costs of neurocritical care</t>
  </si>
  <si>
    <t>07/37/29</t>
  </si>
  <si>
    <t>10/11/01</t>
  </si>
  <si>
    <t>Routine echocardiography in the management of stroke and transient ischemic attack (TIA): a systematic review and an economic evaluation</t>
  </si>
  <si>
    <t>06/84/01</t>
  </si>
  <si>
    <t>Ms Carolyn Czoski-Murray</t>
  </si>
  <si>
    <t>What is the value of routinely testing full blood count (FBC), electrolytes and urea (U&amp;E), and pulmonary function tests (PFT) before elective surgery in patients with no apparent clinical indication and in subgroups of patients with common co-morbidities: A systematic review</t>
  </si>
  <si>
    <t>01/18/01</t>
  </si>
  <si>
    <t>Professor Stephen Duffy</t>
  </si>
  <si>
    <t>06/98/01</t>
  </si>
  <si>
    <t>Dr Jonathan Cook</t>
  </si>
  <si>
    <t>Assessing methods to specify the target difference for a randomised controlled trial - DELTA (Difference Elicitation in TriALs) review</t>
  </si>
  <si>
    <t>10/158/01</t>
  </si>
  <si>
    <t>Mr Nigel Armstrong</t>
  </si>
  <si>
    <t>09/107/01</t>
  </si>
  <si>
    <t>08/53/34</t>
  </si>
  <si>
    <t>11/57/01</t>
  </si>
  <si>
    <t>HTA-DAR</t>
  </si>
  <si>
    <t>Mr Abdullah Pandor</t>
  </si>
  <si>
    <t>Dr Julia Townson</t>
  </si>
  <si>
    <t>Jonathan Shepherd</t>
  </si>
  <si>
    <t>Home telemonitoring or structured telephone support programmes after recent discharge in patients with heart failure: Systematic review and economic evaluation</t>
  </si>
  <si>
    <t>A cluster randomised controlled trial of a manualised cognitive behavioural anger management intervention delivered by supervised lay therapists to people with intellectual disabilities</t>
  </si>
  <si>
    <t>The clinical effectiveness and cost effectiveness of depth of anaesthesia monitoring (E-Entropy, Bispectral Index and Narcotrend) - A systematic review and economic evaluation</t>
  </si>
  <si>
    <t>08/45/01</t>
  </si>
  <si>
    <t>10/130/01</t>
  </si>
  <si>
    <t>06/303/20</t>
  </si>
  <si>
    <t>08/236/01</t>
  </si>
  <si>
    <t>HTA TAR</t>
  </si>
  <si>
    <t>NICE TAR</t>
  </si>
  <si>
    <t>Dr Emma Simpson</t>
  </si>
  <si>
    <t>Professor Ian Roberts</t>
  </si>
  <si>
    <t>Mr Graham Mowatt</t>
  </si>
  <si>
    <t>Echocardiography in newly diagnosed atrial fibrillation patients: a systematic review and economic evaluation</t>
  </si>
  <si>
    <t>The CRASH-2 trial: a randomised controlled trial and economic evaluation of the effects of tranexamic acid on death, vascular occlusive events and transfusion requirement in bleeding trauma patients</t>
  </si>
  <si>
    <t>Systematic review of the clinical effectiveness and cost-effectiveness, and economic evaluation, of denosumab for the treatment of bone metastases from solid tumours</t>
  </si>
  <si>
    <t>09/800/21</t>
  </si>
  <si>
    <t>EME - PR</t>
  </si>
  <si>
    <t>Dr Simon Gates</t>
  </si>
  <si>
    <t>05/04/01</t>
  </si>
  <si>
    <t>04/11/02</t>
  </si>
  <si>
    <t>06/02/01</t>
  </si>
  <si>
    <t>06/11/01</t>
  </si>
  <si>
    <t>Beta Agonist Lung injury TrIal2 (BALTI-2): A multicentre randomised, double-blind, placebo-controlled trial and economic evaluation of intravenous infusion of salbutamol versus placebo in patients with acute respiratory distress syndrome</t>
  </si>
  <si>
    <t>Systematic review, meta-analysis and economic modelling of diagnostic strategies for suspected acute coronary syndrome (ACS)</t>
  </si>
  <si>
    <t>The effectiveness and cost-effectiveness of enzyme and substrate replacement therapies: a longitudinal cohort study of people with lysosomal storage disorders</t>
  </si>
  <si>
    <t>The clinical effectiveness and cost-effectiveness of cetuximab (mono- or combination chemotherapy), bevacizumab (combination with non-oxaliplatin chemotherapy) and panitumumab (monotherapy) for the treatment of metastatic colorectal cancer after first-line chemotherapy (review of technology appraisal No. 150 and part review of technology appraisal No. 118): a systematic review and economic model</t>
  </si>
  <si>
    <t>Dasatinib, nilotinib and standard dose imatinib for the first-line treatment of chronic myeloid leukaemia: systematic reviews and economic analyses</t>
  </si>
  <si>
    <t>09/126/01</t>
  </si>
  <si>
    <t>06/304/142</t>
  </si>
  <si>
    <t>PR (RL)</t>
  </si>
  <si>
    <t>Professor Simon Coulton</t>
  </si>
  <si>
    <t>Dr Deirdre A Lane</t>
  </si>
  <si>
    <t>10/30/01</t>
  </si>
  <si>
    <t>Dr Steve Edwards</t>
  </si>
  <si>
    <t>06/402/49</t>
  </si>
  <si>
    <t>Clinical and cost effectiveness of first-line chemotherapy for adult patients with locally advanced or metastatic non-small cell lung cancer: a systematic review and economic evaluation</t>
  </si>
  <si>
    <t>AESOPS: a randomised controlled trial of the effectiveness and cost-effectiveness of opportunistic screening and stepped care interventions for older hazardous alcohol users in primary care</t>
  </si>
  <si>
    <t>Combined anticoagulation and anti-platelet therapy for high-risk patients with atrial fibrillation: a systematic review</t>
  </si>
  <si>
    <t>Lithium or an atypical antipsychotic in the management of treatment-resistant depression: systematic review and economic evaluation</t>
  </si>
  <si>
    <t>Dr John Olson</t>
  </si>
  <si>
    <t>Improving the economic value of photographic screening for optical coherence tomography: detectable macular oedema - a prospective, multicentre, United Kingdom study</t>
  </si>
  <si>
    <t>10/91/01</t>
  </si>
  <si>
    <t>10/128/01</t>
  </si>
  <si>
    <t>NICE-TAR</t>
  </si>
  <si>
    <t>Professor Aileen Clarke</t>
  </si>
  <si>
    <t>Dr Nerys Woolacott</t>
  </si>
  <si>
    <t>PHR - Manuscripts in Production</t>
  </si>
  <si>
    <t>Professor Christopher Bonell</t>
  </si>
  <si>
    <t>A systematic review of evidence on malignant spinal metastases: natural history and technologies for identifying patients at high risk of vertebral fracture and spinal cord compression</t>
  </si>
  <si>
    <t xml:space="preserve">Omalizumab for the treatment of severe persistent allergic asthma: a systematic review and economic evaluation </t>
  </si>
  <si>
    <t>SR (RL)</t>
  </si>
  <si>
    <t>Systematic review of the effects of schools and school environment interventions on health: evidence mapping and synthesis</t>
  </si>
  <si>
    <t>09/11/02</t>
  </si>
  <si>
    <t>REMCARE: reminiscence groups for people with dementia and their family caregivers – effectiveness and cost-effectiveness pragmatic multicentre randomised trial</t>
  </si>
  <si>
    <t>09/800/10</t>
  </si>
  <si>
    <t>10/29/01</t>
  </si>
  <si>
    <t>05/503/10</t>
  </si>
  <si>
    <t>09/111/01</t>
  </si>
  <si>
    <t>HTA EME</t>
  </si>
  <si>
    <t>A cluster randomised controlled trial and economic evaluation of a structured training programme for caregivers of all in-patients after stroke (TRACS)</t>
  </si>
  <si>
    <t>Clinical and cost effectiveness of minimally invasive techniques to manage varicose veins: systematic review and economic evaluation</t>
  </si>
  <si>
    <t>Magnesium trial in children (MAGNETIC): a randomised, placebo controlled trial of nebulised magnesium sulphate in acute severe asthma in children - a clinical and economic evaluation</t>
  </si>
  <si>
    <t>The diagnostic utility and cost-effectiveness of selective nerve root blocks in patients considered for lumbar decompression surgery: A systematic review and economic model</t>
  </si>
  <si>
    <t>Professor Ann Forster</t>
  </si>
  <si>
    <t>Dr Christopher Carroll</t>
  </si>
  <si>
    <t>Dr Colin Powell</t>
  </si>
  <si>
    <t>Dr William Hollingworth</t>
  </si>
  <si>
    <t>09/3002/08</t>
  </si>
  <si>
    <t>10/110/01</t>
  </si>
  <si>
    <t>09/22/165</t>
  </si>
  <si>
    <t>Dr Pelham Barton</t>
  </si>
  <si>
    <t>Cost effectiveness of Transcatheter Aortic Valve Implantation (TAVI) for Aortic Stenosis in patients who are high risk or contraindicated for surgery</t>
  </si>
  <si>
    <t>Development and validation of a prognostic model to predict death in patients with traumatic bleeding</t>
  </si>
  <si>
    <t>11/75/01</t>
  </si>
  <si>
    <t>TAR-NICE</t>
  </si>
  <si>
    <t>Rob Riemsma</t>
  </si>
  <si>
    <t>Colistimethate sodium powder and tobramycin powder for inhalation for the treatment of chronic Pseudomonas aeruginosa lung infection in cyctic fibrosis: systamatic review and economic model</t>
  </si>
  <si>
    <t>SeHCAT (Tauroselcholic [75Selenium] acid) for the investigation of bile acid malabsorption (BAM) and measurement of bile acid pool loss: A systematic review and cost-effectiveness analysis</t>
  </si>
  <si>
    <t>10/08/01</t>
  </si>
  <si>
    <t>Types of urethral catheter for reducing symptomatic urinary tract infections in hospitalised adults requiring short-term catheterisation: multicentre randomised controlled trial and economic evaluation of antimicrobial- and antiseptic-impregnated urethral catheters (the CATHETER trial).</t>
  </si>
  <si>
    <t>08/30/02</t>
  </si>
  <si>
    <t>07/42/02</t>
  </si>
  <si>
    <t>SRP</t>
  </si>
  <si>
    <t>Professor Simon Thomas</t>
  </si>
  <si>
    <t>Professor Nicola Low</t>
  </si>
  <si>
    <t>Systematic review and meta-analysis of the growth and rupture rates of small abdominal aortic aneurysms: impllications for surveillance intervals and their cost-effectiveness</t>
  </si>
  <si>
    <t>Development and validation of a risk model for identification of non-neutropenic, critically ill adult patients at high risk of invasive Candida infection: the Fungal Infection Risk Evaluation (FIRE) Study</t>
  </si>
  <si>
    <t>06/37/04</t>
  </si>
  <si>
    <t>Professor Paul Stallard</t>
  </si>
  <si>
    <t>Dr Geoffrey Frampton</t>
  </si>
  <si>
    <t>002</t>
  </si>
  <si>
    <t>09/1002/34</t>
  </si>
  <si>
    <t>Crispin Coombs</t>
  </si>
  <si>
    <t>A cluster randomised controlled trial to determine the effectiveness and cost-effectiveness of classroom-based Cognitive Behaviour Therapy (CBT) in reducing symptoms of depression in high risk adolescents</t>
  </si>
  <si>
    <t>09/01/25</t>
  </si>
  <si>
    <t>Educational interventions for preventing vascular catheter bloodstream infections in critical care: evidence map, systematic review and economic evaluation</t>
  </si>
  <si>
    <t>Exploring types of individual unlearning by local healthcare managers. An original empirical approach</t>
  </si>
  <si>
    <t>Management of Asthma in School age Children on Therapy (MASCOT): a randomised, double-blind, placebo-controlled, parallel study of efficacy and safety</t>
  </si>
  <si>
    <t>01/01/03</t>
  </si>
  <si>
    <t>Cancer of the oesophagus or gastricus – new assessment of the technology of endosonography (COGNATE): report of a pragmatic randomised trial</t>
  </si>
  <si>
    <t>Professor Ian Russell</t>
  </si>
  <si>
    <t>003</t>
  </si>
  <si>
    <t>10/1012/03</t>
  </si>
  <si>
    <t>Professor Naomi Chambers</t>
  </si>
  <si>
    <t>Towards a framework for enhancing the performance of NHS boards: a synthesis of the evidence about board governance, board effectiveness and board development</t>
  </si>
  <si>
    <t>Originally published 14.11.12 but removed due to CIC data.</t>
  </si>
  <si>
    <t>09/117/02</t>
  </si>
  <si>
    <t>09/79/03</t>
  </si>
  <si>
    <t>Dr Penny Bee</t>
  </si>
  <si>
    <t>Dr Steve George</t>
  </si>
  <si>
    <t>Editor</t>
  </si>
  <si>
    <t>MAK</t>
  </si>
  <si>
    <t>The clinical-effectiveness, cost-effectiveness and acceptability of community-based interventions aimed at improving or maintaining quality of life in children of parents with severe mental illness: A systematic review</t>
  </si>
  <si>
    <t>The clinical and cost effectiveness of ablative therapies and other minimally invasive therapies in the management of liver metastases: systematic review and economic evaluation</t>
  </si>
  <si>
    <t>JP</t>
  </si>
  <si>
    <t>RR</t>
  </si>
  <si>
    <t>TM</t>
  </si>
  <si>
    <t>KS</t>
  </si>
  <si>
    <t>AC</t>
  </si>
  <si>
    <t>JR</t>
  </si>
  <si>
    <t>PD</t>
  </si>
  <si>
    <t>GM</t>
  </si>
  <si>
    <t>09/116/01</t>
  </si>
  <si>
    <t>09/146/01</t>
  </si>
  <si>
    <t>Enhancements to angioplasty for peripheral arterial occlusive disease (PAD): systematic review, cost-effectiveness assessment and expected value of information analysis</t>
  </si>
  <si>
    <t>HS</t>
  </si>
  <si>
    <t>004</t>
  </si>
  <si>
    <t>08/1809/230</t>
  </si>
  <si>
    <t>Dr Jane Senior</t>
  </si>
  <si>
    <t>Health and social care services for older male adults in prison: The identification of current service provision and piloting of an assessment and care planning model</t>
  </si>
  <si>
    <t>Volume 17</t>
  </si>
  <si>
    <t>The effectiveness and cost-effectiveness of acupressure for the control and management of chemotherapy-related acute and delayed nausea: Assessment of Nausea in Chemotherapy Research (ANCHoR), a randomised controlled trial</t>
  </si>
  <si>
    <t>10/122/01</t>
  </si>
  <si>
    <t>08/53/33</t>
  </si>
  <si>
    <t>Professor Matt Stevenson</t>
  </si>
  <si>
    <t>Dr Bashir Matata</t>
  </si>
  <si>
    <t>005</t>
  </si>
  <si>
    <t>Professor David Buchanan</t>
  </si>
  <si>
    <t>Percutaneous vertebroplasty and percutaneous balloon kyphoplasty for the treatment of osteoporotic vertebral fractures: a systematic review and cost-effectiveness analysis</t>
  </si>
  <si>
    <t>The impact of continuous haemofiltration with high volume fluid exchange during cardiopulmonary bypass surgery on the recovery of patients with impaired renal function - a pilot randomised trial</t>
  </si>
  <si>
    <t>08/1808/238</t>
  </si>
  <si>
    <t>How do they manage? the realities of middle and front line management work in healthcare</t>
  </si>
  <si>
    <t>TC</t>
  </si>
  <si>
    <t>Study of the use of antidepressants for depression in dementia: the HTA-SADD trial – a multicentre, randomised, double-blind, placebo-controlled trial of the clinical effectiveness and cost-effectiveness of sertraline and mirtazapine.</t>
  </si>
  <si>
    <t>Dr Marie Westwood</t>
  </si>
  <si>
    <t>09/15/01</t>
  </si>
  <si>
    <t>Dr Jane Burgh</t>
  </si>
  <si>
    <t>Systematic review of the use of bone turnover markers for monitoring the response to osteoporosis treatment: the secondary prevention of fractures, and primary prevention of fractures in high risk groups</t>
  </si>
  <si>
    <t>PD (JR)</t>
  </si>
  <si>
    <t>09/22/169</t>
  </si>
  <si>
    <t>Professor Joanna Wardlaw</t>
  </si>
  <si>
    <t>006</t>
  </si>
  <si>
    <t>09/2001/25</t>
  </si>
  <si>
    <t>Professor Glenn Robert</t>
  </si>
  <si>
    <t>007</t>
  </si>
  <si>
    <t>008</t>
  </si>
  <si>
    <t>08/1819/221</t>
  </si>
  <si>
    <t>09/1801/1026</t>
  </si>
  <si>
    <t>Professor Suzanne Mason</t>
  </si>
  <si>
    <t>Dr Karen Spilsbury</t>
  </si>
  <si>
    <t>09/3005/12</t>
  </si>
  <si>
    <t>An assessment of the cost effectiveness of magnetic resonance including diffusion-weighted imaging in patients with transient ischaemic attack and minor stroke. A systematic review, meta-analysis and economic evaluation</t>
  </si>
  <si>
    <t>WM</t>
  </si>
  <si>
    <t>An evaluation of Foundation Doctor training: The impact on workforce well-being and patient care (The EDiT Study)</t>
  </si>
  <si>
    <t>MB</t>
  </si>
  <si>
    <t>Support matters: Use of assistant staff in the delivery of community nursing services in England</t>
  </si>
  <si>
    <t>Factors facilitating and constraining the delivery of effective teacher training to promote health and well-being in schools - a survey of current practice and systematic review</t>
  </si>
  <si>
    <t>09/800/23</t>
  </si>
  <si>
    <t>06/92/52</t>
  </si>
  <si>
    <t>EME- MRC</t>
  </si>
  <si>
    <t>MRC MRP</t>
  </si>
  <si>
    <t>Profesor Aki Tsuchiya</t>
  </si>
  <si>
    <t>09/3001/09</t>
  </si>
  <si>
    <t>Professor Iain Crombie</t>
  </si>
  <si>
    <t>12/02/01</t>
  </si>
  <si>
    <t>Clinical and cost-effectiveness of second and third generation left ventricular assist devices (VADs) as either bridge to transplant or alternative to transplant for adults eligible for heart transplantation: systematic review and cost effectiveness model</t>
  </si>
  <si>
    <t>Coronary artery bypass grafting in High RISk patients randomised to Off Pump or On Pump Surgery - the CRISP trial</t>
  </si>
  <si>
    <t>Preparatory study for the Re-valuation of the EQ-5D tariff: 
Project report</t>
  </si>
  <si>
    <t>Reducing alcohol-related harm in disadvantaged men: development and feasibility assessment of a brief intervention delivered by mobile phone</t>
  </si>
  <si>
    <t>05/10/01</t>
  </si>
  <si>
    <t>Professor Paul Little</t>
  </si>
  <si>
    <t>009</t>
  </si>
  <si>
    <t>09/3008/11</t>
  </si>
  <si>
    <t>James Thomas</t>
  </si>
  <si>
    <t>PRImary Care Streptococcal Management Study (PRISM): in vitro study, diagnostic cohorts, and a pragmatic adaptive  randomised  controlled trial with nested qualitative study and cost-effectiveness study</t>
  </si>
  <si>
    <t>Community engagement to reduce inequalities in health: a systematic review, meta-analysis and economic analysis</t>
  </si>
  <si>
    <t>Evaluation of mammographic surveillance services in women aged 40–49 years with a moderate family history of breast cancer: a single-arm cohort study</t>
  </si>
  <si>
    <t>06/92/51</t>
  </si>
  <si>
    <t>07/01/44</t>
  </si>
  <si>
    <t>Professor Kilby</t>
  </si>
  <si>
    <t>08/67/03</t>
  </si>
  <si>
    <t>Professor Andrew Farmer</t>
  </si>
  <si>
    <t>The PLUTO study and randomised controlled trial: evaluation of the effectiveness, cost-effectiveness and acceptability of percutaneous vesicoamniotic shunting for lower urinary tract obstruction</t>
  </si>
  <si>
    <t>Optimal strategies for identifying kidney disease in diabetes: properties of screening tests, progression of renal dysfunction and impact of treatment</t>
  </si>
  <si>
    <t>010</t>
  </si>
  <si>
    <t>09/2001/09</t>
  </si>
  <si>
    <t>011</t>
  </si>
  <si>
    <t>09/2000/47</t>
  </si>
  <si>
    <t>A meta-ethnography of patients' experience of chronic non-malignant musculoskeletal pain</t>
  </si>
  <si>
    <t>AL</t>
  </si>
  <si>
    <t>Variations in outcome and costs among NHS providers for common surgical procedures</t>
  </si>
  <si>
    <t>012</t>
  </si>
  <si>
    <t>08/1704/211</t>
  </si>
  <si>
    <t>Professor Jane Noyes</t>
  </si>
  <si>
    <t>PGfAR - Manuscripts in Production</t>
  </si>
  <si>
    <t>Professor David Gunnell</t>
  </si>
  <si>
    <t>09/3001/13</t>
  </si>
  <si>
    <t>Dr Judith Green</t>
  </si>
  <si>
    <t>Evidence into practice: The ‘EPIC Project’: Developing and evaluating a child-centered intervention for diabetes medicine management using mixed-methods and a multi-centre Randomised Controlled Trial.</t>
  </si>
  <si>
    <t>A multi-centre programme of clinical and public health research in support of the National Suicide Prevention Strategy for England</t>
  </si>
  <si>
    <t>09/63/01</t>
  </si>
  <si>
    <t>Dr Justin Clark</t>
  </si>
  <si>
    <t>Cost-effectiveness of diagnostic strategies for the management of abnormal uterine bleeding (heavy menstrual bleeding and post-menopausal bleeding)</t>
  </si>
  <si>
    <t>013</t>
  </si>
  <si>
    <t>014</t>
  </si>
  <si>
    <t>10/1012/09</t>
  </si>
  <si>
    <t>08/1815/234</t>
  </si>
  <si>
    <t>Dr Stephen Hanney</t>
  </si>
  <si>
    <t>Professor Leone Ridsdale</t>
  </si>
  <si>
    <t>On the Buses: A mixed method evaluation of the impact of free bus travel for young people on the public health</t>
  </si>
  <si>
    <t>Engagement in research: An innovative three stage review of the benefits for healthcare performance</t>
  </si>
  <si>
    <t>Can an Epilepsy Nurse Specialist led self-management intervention reduce attendance at Emergency Departments and promote wellbeing for people with severe epilepsy?</t>
  </si>
  <si>
    <t>Penny Whiting</t>
  </si>
  <si>
    <t>Dr Louise Longworth</t>
  </si>
  <si>
    <t>Joanne Lord</t>
  </si>
  <si>
    <t>MRP MRC</t>
  </si>
  <si>
    <t>12/32/01</t>
  </si>
  <si>
    <t>06/92/55</t>
  </si>
  <si>
    <t>06/92/53</t>
  </si>
  <si>
    <t>Ivacaftor for the Treatment of Patients with Cystic Fibrosis and the G551D Mutation: A systematic review and cost-effectiveness analysis</t>
  </si>
  <si>
    <t>Use of generic and condition-specific measures of health related quality of life in NICE decision-making: systematic review, statistical modeling and survey</t>
  </si>
  <si>
    <t>Economic modelling of diagnostic and treatment pathways in NICE clinical guidelines: the MAPGuide project</t>
  </si>
  <si>
    <t>A systematic review and cost-effectiveness analysis of specialist services and adrenaline auto-injectors in anaphylaxis</t>
  </si>
  <si>
    <t>08/101/99</t>
  </si>
  <si>
    <t>09/01/13</t>
  </si>
  <si>
    <t>03/39/18</t>
  </si>
  <si>
    <t>Professor Richard Whittington</t>
  </si>
  <si>
    <t>Professor Jill Francis</t>
  </si>
  <si>
    <t>Professor Karl Nicholson</t>
  </si>
  <si>
    <t>A systematic review of risk assessment strategies for populations at high risk of engaging in violent behaviour: update 2002-8</t>
  </si>
  <si>
    <t>Randomised controlled trial to evaluate impact of diagnostic testing for influenza, respiratory syncytial virus and Streptococcus pneumoniae infection on the management of acute admissions in the elderly and high-risk 18- to 64-year-olds</t>
  </si>
  <si>
    <t>09/3000/14</t>
  </si>
  <si>
    <t>Mark petticrew</t>
  </si>
  <si>
    <t>Crime, fear of crime and mental health: synthesis of theory and systematic reviews of interventions and qualitative evidence</t>
  </si>
  <si>
    <t>07/78/02</t>
  </si>
  <si>
    <t>Professor Adrian Taylor</t>
  </si>
  <si>
    <t>Professor Andrew Street</t>
  </si>
  <si>
    <t>Professor Swaran P Singh</t>
  </si>
  <si>
    <t>An exploratory randomised trial to assess the methods and procedures for evaluating the effectiveness and cost-effectiveness of Exercise Assisted Reduction then Stop (EARS) among disadvantaged smokers</t>
  </si>
  <si>
    <t>Ethnicity, Detention and Early Intervention: Reducing Inequalities and improving outcomes for Black and Ethnic Minority (BME) Patients: The ENRICH Programme</t>
  </si>
  <si>
    <t>Dr Duncan Macrae</t>
  </si>
  <si>
    <t>09/112/03</t>
  </si>
  <si>
    <t>015</t>
  </si>
  <si>
    <t>10/1008/10</t>
  </si>
  <si>
    <t>Dr Joanne Turnbull</t>
  </si>
  <si>
    <t>Professor Christopher Dowrick</t>
  </si>
  <si>
    <t>05/506/03</t>
  </si>
  <si>
    <t>Control of Hyperglycaemia in Paediatric intensive care trial (the CHIP trial)</t>
  </si>
  <si>
    <t>Sentinel lymph node (SLN) status in vulval cancer: Systematic quantitative reviews and decision analytic model-based economic evaluation</t>
  </si>
  <si>
    <t>The work, workforce, technology and organisational implications of the ‘111’ single point of access telephone number for urgent (non-emergency) care</t>
  </si>
  <si>
    <t>A R&amp;D programme to increase equity of access to high quality mental health services in primary care</t>
  </si>
  <si>
    <t>Prof Ibrahim
Abubakar</t>
  </si>
  <si>
    <t>HS&amp;DR - Manuscripts Published</t>
  </si>
  <si>
    <t>Volume 1</t>
  </si>
  <si>
    <t>Dr Katherine Brown (Tsang)</t>
  </si>
  <si>
    <t>016</t>
  </si>
  <si>
    <t>09/2001/21</t>
  </si>
  <si>
    <t>Dr Neil Lunt</t>
  </si>
  <si>
    <t>Implications for the NHS of inward and outward medical tourism: a policy and economic analysis using literature review and mixed methods approaches</t>
  </si>
  <si>
    <t>11/18/01</t>
  </si>
  <si>
    <t>06/39/02</t>
  </si>
  <si>
    <t>95/10/01</t>
  </si>
  <si>
    <t>Professor Stephen Allen</t>
  </si>
  <si>
    <t>Professor David Murray</t>
  </si>
  <si>
    <t>017</t>
  </si>
  <si>
    <t>10/1007/26</t>
  </si>
  <si>
    <t>Dr Mark-Alexander Sujan</t>
  </si>
  <si>
    <t>Screening for type 2 diabetes: a short report for the National Screening Committee</t>
  </si>
  <si>
    <t>A high dose preparation of lactobacilli and bifidobacteria in the prevention of antibiotic-associated and Clostridium difficile diarrhoea in older people admitted to hospital: a multicentre, randomised, double-blind, placebo-controlled, parallel arm trial (PLACIDE)</t>
  </si>
  <si>
    <t>A randomised controlled trial of the effectiveness and cost-effectiveness of different knee prostheses - The KAT trial</t>
  </si>
  <si>
    <t>Clinical Handover within the Emergency Care Pathway and the Potential Risks of Clinical Handover Failure (ECHO)</t>
  </si>
  <si>
    <t>The diagnostic accuracy and cost-effectiveness of magnetic resonance spectroscopy and enhanced magnetic resonance imaging techniques in aiding the localisation of prostate abnormalities for biopsy: a systematic review and economic evaluation</t>
  </si>
  <si>
    <t>12/43/01</t>
  </si>
  <si>
    <t>07/39/01</t>
  </si>
  <si>
    <t>Devender Roberts</t>
  </si>
  <si>
    <t>Professor Caroline Watkins</t>
  </si>
  <si>
    <t>Interventions for adult Eustachian tube dysfunction: A systematic review</t>
  </si>
  <si>
    <t>AMIPROM - A randomised controlled trial of amnioinfusion versus expectant management in very early preterm premature rupture of membranes</t>
  </si>
  <si>
    <t>Emergency Stroke Calls: Obtaining Rapid Telephone Triage (ESCORTT)</t>
  </si>
  <si>
    <t>07/25/02</t>
  </si>
  <si>
    <t>Dr Julie Mytton</t>
  </si>
  <si>
    <t>Dr Hind</t>
  </si>
  <si>
    <t>09/3005/05</t>
  </si>
  <si>
    <t>Professor Catherine Law</t>
  </si>
  <si>
    <t>A randomised controlled trial and cost-effectiveness evaluation of "booster" interventions to sustain increases in physical activity in middle-aged adults in deprived urban neighbourhoods</t>
  </si>
  <si>
    <t>A population-level evaluation of a family-based community intervention for childhood overweight and obesity</t>
  </si>
  <si>
    <t>PHR - Manuscripts Published</t>
  </si>
  <si>
    <t>11/130/02</t>
  </si>
  <si>
    <t>Aspirin for prophylactic use in the primary prevention of cardiovascular disease and cancer. A systematic review and overview of reviews</t>
  </si>
  <si>
    <t>06/44/05</t>
  </si>
  <si>
    <t>10/124/01</t>
  </si>
  <si>
    <t>Dr Deborah Christie</t>
  </si>
  <si>
    <t>Martin Burton</t>
  </si>
  <si>
    <t>018</t>
  </si>
  <si>
    <t>019</t>
  </si>
  <si>
    <t>09/1002/14</t>
  </si>
  <si>
    <t>09/2000/37</t>
  </si>
  <si>
    <t>Dr Sarah Salway</t>
  </si>
  <si>
    <t>Dr Colin Simpson</t>
  </si>
  <si>
    <t>Structured intensive education maximising engagement, motivation and long term change for children and young people with diabetes: cluster randomised controlled trial with integral process and economic evaluation: The CASCADE study</t>
  </si>
  <si>
    <t>Adenoidectomy with or without grommets for children with otitis media: An individual patient data meta-analysis</t>
  </si>
  <si>
    <t>Towards equitable commissioning for our multi-ethnic society: understanding and enhancing the critical utilisation of evidence by strategic commissioners and public health managers</t>
  </si>
  <si>
    <t>Seasonal Influenza Vaccine Effectiveness (SIVE): exploitation of a unique community-based national linked database to determine the effectiveness of the seasonal trivalent influenza vaccine</t>
  </si>
  <si>
    <t>09/02/02</t>
  </si>
  <si>
    <t>12/74/01</t>
  </si>
  <si>
    <t>05/516/06</t>
  </si>
  <si>
    <t>MRP</t>
  </si>
  <si>
    <t>Dr Eva
Kaltenthaler</t>
  </si>
  <si>
    <t>Dr Claire
Snowdon</t>
  </si>
  <si>
    <t>The effectiveness of sexual heallth interventions for people with severe mental illness: a systematic review</t>
  </si>
  <si>
    <t>Death, bereavement and randomised controlled trials (BRACELET): a methodological study of policy and practice in neonatal and paediatric intensive care trials</t>
  </si>
  <si>
    <t>09/05/05</t>
  </si>
  <si>
    <t>Professor Russell
Viner</t>
  </si>
  <si>
    <t>INCLUSIVE trial: Initiating change locally in bullying and aggression through the school environment</t>
  </si>
  <si>
    <t>98/04/99</t>
  </si>
  <si>
    <t>Professor Henry
Kitchener</t>
  </si>
  <si>
    <t>10/109/01</t>
  </si>
  <si>
    <t>Implantable cardioverter defibrillators for the treatment of arrhythmias and cardiac resynchronisation therapy for the treatment of heart failure (review of TA95 and TA120)</t>
  </si>
  <si>
    <t>020</t>
  </si>
  <si>
    <t>021</t>
  </si>
  <si>
    <t>10/1009/14</t>
  </si>
  <si>
    <t>09/1002/38</t>
  </si>
  <si>
    <t>Dr Louise Locock</t>
  </si>
  <si>
    <t>Dr Yiannis Kyratsis</t>
  </si>
  <si>
    <t>Making sense of evidence in management decisions: The role of research-based knowledge on innovation adoption and implementation in healthcare</t>
  </si>
  <si>
    <t>Testing accelerated experience-based co-design: a qualitative study of using a national archive of patient experience narrative interviews to promote rapid patient-centred service improvement</t>
  </si>
  <si>
    <t>06/404/02</t>
  </si>
  <si>
    <t>Nicola Wiles</t>
  </si>
  <si>
    <t>022</t>
  </si>
  <si>
    <t>09/1002/02</t>
  </si>
  <si>
    <t>Dr Vicky Ward</t>
  </si>
  <si>
    <t>Clinical and cost-effectiveness of cognitive behavioural therapy as an adjunct to pharmacotherapy for treatment resistant depression in primary care: the CoBalT randomised controlled trial</t>
  </si>
  <si>
    <t>08/14/51</t>
  </si>
  <si>
    <t>12/48/01</t>
  </si>
  <si>
    <t>10/33/04</t>
  </si>
  <si>
    <t>NICE-DAR</t>
  </si>
  <si>
    <t>Dr Philippa Logan</t>
  </si>
  <si>
    <t>Dr Francine
Toye</t>
  </si>
  <si>
    <t>023</t>
  </si>
  <si>
    <t>024</t>
  </si>
  <si>
    <t>08/1808/239</t>
  </si>
  <si>
    <t>10/1007/22</t>
  </si>
  <si>
    <t>Professor Ellen
Annandale</t>
  </si>
  <si>
    <t>Dr
Tuffrey-­‐Wijne</t>
  </si>
  <si>
    <t>Rehabilitation aimed at improving outdoor mobility for people after stroke: a multi-centre randomised controlled study (the Getting out of the House Study)</t>
  </si>
  <si>
    <t>Faecal calprotectin testing for differentiating amongst inflammatory and non-inflammatory bowel diseases: systematic review and economic evaluation</t>
  </si>
  <si>
    <t>Vitamin D supplementation in pregnancy: a systematic review</t>
  </si>
  <si>
    <t>TL</t>
  </si>
  <si>
    <t>Identifying the factors that affect the implementation of strategies to promote a safer environment for patients who hae learning disabilities in NHS hospitals</t>
  </si>
  <si>
    <t>025</t>
  </si>
  <si>
    <t>10/1008/35</t>
  </si>
  <si>
    <t>Professor Christine McCourt</t>
  </si>
  <si>
    <t xml:space="preserve">An organisational study of Alongside Midwife Units: A follow-on study from the Birthplace in England Programme </t>
  </si>
  <si>
    <t>Mobilising identities: the shape and reality of middle and junior managers' working lives</t>
  </si>
  <si>
    <t>12/34/01</t>
  </si>
  <si>
    <t>Epidermal growth factor receptor tyrosine kinase (EGFR-TK) mutation testing in adults with locally advanced or metastatic non-small-cell lung cancer: a systematic review and cost-effectiveness analysis</t>
  </si>
  <si>
    <t>Marie Westwood</t>
  </si>
  <si>
    <t>Rapid fetal fibronectin testing to predict preterm birth in women with symptoms of premature labour: a systematic review and cost analysis</t>
  </si>
  <si>
    <t>06/01/02</t>
  </si>
  <si>
    <t>026</t>
  </si>
  <si>
    <t>10/1011/51</t>
  </si>
  <si>
    <t>Professor Pamela
Enderby</t>
  </si>
  <si>
    <t>The 3Mg Trial: A randomised controlled trial of intravenous or nebulised magnesium sulphate versus placebo in adults with acute severe asthma</t>
  </si>
  <si>
    <t>Professor Steve Goodacre</t>
  </si>
  <si>
    <t>Enhancing the Efficiency and Effectiveness of Community Based Services for Older People: a Secondary Analysis to Inform Service Delivery.</t>
  </si>
  <si>
    <t>Modelling, evaluating and implementing cost effective services to reduce the impact of stroke.</t>
  </si>
  <si>
    <t>027</t>
  </si>
  <si>
    <t>09/1816/1004</t>
  </si>
  <si>
    <t>Fiona Aspinal</t>
  </si>
  <si>
    <t>Outcomes assessment for people with long-term neurological conditions: a qualitative approach to developing and testing a checklist in integrated care</t>
  </si>
  <si>
    <t>04/35/08</t>
  </si>
  <si>
    <t>Folate Augmentation of Treatment - Evaluation for Depression (FolATED): randomised trial and economic evaluation</t>
  </si>
  <si>
    <t>06/92/54</t>
  </si>
  <si>
    <t>09/127/01</t>
  </si>
  <si>
    <t>MRP-MRC</t>
  </si>
  <si>
    <t>Dr Alison Avenell</t>
  </si>
  <si>
    <t>028</t>
  </si>
  <si>
    <t>029</t>
  </si>
  <si>
    <t>09/1001/51</t>
  </si>
  <si>
    <t>09/1002/29</t>
  </si>
  <si>
    <t>Professor Sonia
Johnson</t>
  </si>
  <si>
    <t>Professor Mike
Bresnen</t>
  </si>
  <si>
    <t>Systematic reviews and integrated report on the quantitative, qualitative and economic evidence base for the management of obesity in men</t>
  </si>
  <si>
    <t>A mixed methods study exploring therapeutic relationships and their association with service user satisfaction in acute psychiatric wards and crisis residential alternatives</t>
  </si>
  <si>
    <t>Facilitating knowledge exchange between health-care sectors, organisations and professions: a longitudinal mixed-methods study of boundary-spanning processes and their impact on health-care quality</t>
  </si>
  <si>
    <t>06/92/56</t>
  </si>
  <si>
    <t>Professor O'Cathain</t>
  </si>
  <si>
    <t>09/127/07</t>
  </si>
  <si>
    <t>Systematic review to identify and appraise outcome measures used to evaluate childhood obesity treatment interventions: evidence of purpose, application, validity, reliability and sensitivity</t>
  </si>
  <si>
    <t>06/07/01</t>
  </si>
  <si>
    <t>Ms Sue Cooper</t>
  </si>
  <si>
    <t>030</t>
  </si>
  <si>
    <t>031</t>
  </si>
  <si>
    <t>09/1801/1066</t>
  </si>
  <si>
    <t>09/1809/1075</t>
  </si>
  <si>
    <t>Professor Vari
Drennan</t>
  </si>
  <si>
    <t>Professor Harry
Scarbrough</t>
  </si>
  <si>
    <t>Investigating the contribution of physician assistants to primary care in england: a mixed methods study</t>
  </si>
  <si>
    <t>Networked innovation in the health sector: comparative evaluation of the role of CLAHRCs in translating research</t>
  </si>
  <si>
    <t>PGfAR - Manuscripts Published</t>
  </si>
  <si>
    <t>10/43/01</t>
  </si>
  <si>
    <t>Professor Gillian
Livingston</t>
  </si>
  <si>
    <t>032</t>
  </si>
  <si>
    <t>A systematic review of the effectiveness and cost-effectiveness of sensory, psychological and behavioural interventions for managing agitation in older adults with dementia</t>
  </si>
  <si>
    <t>12/46/01</t>
  </si>
  <si>
    <t>033</t>
  </si>
  <si>
    <t>034</t>
  </si>
  <si>
    <t>035</t>
  </si>
  <si>
    <t>08/1809/232</t>
  </si>
  <si>
    <t>10/2002/16</t>
  </si>
  <si>
    <t>Barbara Hanratty</t>
  </si>
  <si>
    <t>Dr Christopher Morris</t>
  </si>
  <si>
    <t>Professor Jane South</t>
  </si>
  <si>
    <t>10/2002/13</t>
  </si>
  <si>
    <t>Transitions at the end of life for older adults: patient, carer and professional perspectives</t>
  </si>
  <si>
    <t>ALM</t>
  </si>
  <si>
    <t>Dr Diana Rose</t>
  </si>
  <si>
    <t>A systematic review of the effectiveness and cost-effectiveness of peer-based interventions to maintain and improve offender health in prison settings</t>
  </si>
  <si>
    <t>Informing the NHS Outcomes Framework: what outcomes of NHS care should be measured for children with neurodisability?</t>
  </si>
  <si>
    <t>HR</t>
  </si>
  <si>
    <t>10/1008/09</t>
  </si>
  <si>
    <t>How do managers and leaders in the National Health Service and social care respond to service user involvement in mental health services in both its traditional and emergent forms: the ENSUE study.</t>
  </si>
  <si>
    <t>12/16/01</t>
  </si>
  <si>
    <t>Dr Joanna Leaviss</t>
  </si>
  <si>
    <t>036</t>
  </si>
  <si>
    <t>10/1008/30</t>
  </si>
  <si>
    <t>Dr Steven Pryjmachuk</t>
  </si>
  <si>
    <t>Cholecystectomy for gallstones or cholecystitis</t>
  </si>
  <si>
    <t>Developing a model of mental health self-care support for children and young people through an integrated evaluation of available types of provision involving systematic review, meta-analysis and case study</t>
  </si>
  <si>
    <t>06/303/84</t>
  </si>
  <si>
    <t>07/60/26</t>
  </si>
  <si>
    <t>Professor David Lloyd Scott</t>
  </si>
  <si>
    <t>037</t>
  </si>
  <si>
    <t>038</t>
  </si>
  <si>
    <t>08/1820/254</t>
  </si>
  <si>
    <t>10/2002/49</t>
  </si>
  <si>
    <t>Randomised controlled trial of tumour-necrosis-factor inhibitors against combination intensive therapy with conventional disease modifying anti-rheumatic drugs in established rheumatoid arthritis: the TACIT trial</t>
  </si>
  <si>
    <t xml:space="preserve">VenUS IV (Venous leg Ulcer Study IV): A randomised controlled trial of compression hosiery versus compression bandaging in the treatment of venous leg ulcers </t>
  </si>
  <si>
    <t>05/52/03</t>
  </si>
  <si>
    <t>Dr Debbie Hartwell</t>
  </si>
  <si>
    <t>Dr Eleanor Guegan</t>
  </si>
  <si>
    <t>European Network for Health Technology Assessment Joint Action (EUnetHTA JA): a process evaluation</t>
  </si>
  <si>
    <t>039</t>
  </si>
  <si>
    <t>Dr Steve Gillard</t>
  </si>
  <si>
    <t>10/1008/15</t>
  </si>
  <si>
    <t>11/77/15 (RP-PG-0606-1071)</t>
  </si>
  <si>
    <t>11/77/03 (RP-PG-0606-1247)</t>
  </si>
  <si>
    <t>11/77/01 (RP-PG-0606-1066)</t>
  </si>
  <si>
    <t>11/77/18 (RP-PG-0606-1109)</t>
  </si>
  <si>
    <t>11/77/07 (RP-PG-0407-10184)</t>
  </si>
  <si>
    <t>11/77/04 (RP-PG-0606-1151)</t>
  </si>
  <si>
    <t>10/12/01</t>
  </si>
  <si>
    <t>040</t>
  </si>
  <si>
    <t>10/1007/47</t>
  </si>
  <si>
    <t>Dr Yvonne Birks</t>
  </si>
  <si>
    <t>An exploration of open disclosure of adverse events in the UK</t>
  </si>
  <si>
    <t>12/75/01</t>
  </si>
  <si>
    <t>10/28/01</t>
  </si>
  <si>
    <t>12/14/01</t>
  </si>
  <si>
    <t>08/53/99</t>
  </si>
  <si>
    <t>Tristan Snowsill</t>
  </si>
  <si>
    <t>Rubin
Mujica-­‐Mota</t>
  </si>
  <si>
    <t>041</t>
  </si>
  <si>
    <t>10/1008/12</t>
  </si>
  <si>
    <t>KRAS mutation testing of tumours in adults with metastatic colorectal cancer: a systematic review and cost-effectiveness analysis</t>
  </si>
  <si>
    <t>A systematic review and economic evaluation of diagnostic strategies for Lynch syndrome</t>
  </si>
  <si>
    <t>A systematic review and economic evaluation of intraoperative tests (RD-100i OSNA system and Metasin test) for detecting sentinel lymph node metastases in breast cancer</t>
  </si>
  <si>
    <t>The effectiveness of collaborative care for people with memory problems in primary care: results of the CAREDEM case management pilot</t>
  </si>
  <si>
    <t>Patient Safety in UK Ambulance Services - a scoping review</t>
  </si>
  <si>
    <t xml:space="preserve">The feasibility of using a parenting programme for the prevention of unintentional home injuries in the under-5s: a cluster randomised controlled trial </t>
  </si>
  <si>
    <t>042</t>
  </si>
  <si>
    <t>043</t>
  </si>
  <si>
    <t>09/2001/19</t>
  </si>
  <si>
    <t>10/1008/17</t>
  </si>
  <si>
    <t>Effectiveness and cost-effectiveness of traditional and new partner notification technologies for curable sexually transmitted infections: observational study, systematic reviews and mathematical modelling</t>
  </si>
  <si>
    <t>Volume 2</t>
  </si>
  <si>
    <t>12/72/01</t>
  </si>
  <si>
    <t>The clinical and cost-effectiveness of second-eye cataract surgery: a systematic review and economic evaluation</t>
  </si>
  <si>
    <t>Volume 18</t>
  </si>
  <si>
    <t>11/77/27 (RP-PG-0606-1128)</t>
  </si>
  <si>
    <t>09/3001/19</t>
  </si>
  <si>
    <t>Improving patient and carer centred outcomes in longer-term stroke care.</t>
  </si>
  <si>
    <t>09/22/168</t>
  </si>
  <si>
    <t>09/166/01</t>
  </si>
  <si>
    <t>07/43/01</t>
  </si>
  <si>
    <t>12/45/01</t>
  </si>
  <si>
    <t>Systematic review and modelling of the cost effectiveness of cardiac magnetic resonance imaging compared to current existing testing pathways in ischaemic cardiomyopathy</t>
  </si>
  <si>
    <t>Assessment of the feasibility and clinical value of further research to evaluate the management options for children with Down syndrome and otitis media</t>
  </si>
  <si>
    <t>The relative clinical and cost-effectiveness of three contrasting approaches to partner notification for curable sexually transmitted infections (STIs): a cluster randomised trial in primary care</t>
  </si>
  <si>
    <t>Allopourinol for chronic kidney disease: a systematic review</t>
  </si>
  <si>
    <t>044</t>
  </si>
  <si>
    <t>045</t>
  </si>
  <si>
    <t>09/1809/1073</t>
  </si>
  <si>
    <t>10/1011/11</t>
  </si>
  <si>
    <t>A formative evaluation of collaborations for leadership in applied health research and care (CLAHRC): institutional enterpreneurship for service innovation</t>
  </si>
  <si>
    <t>046</t>
  </si>
  <si>
    <t>10/1007/01</t>
  </si>
  <si>
    <t>Justin Waring</t>
  </si>
  <si>
    <t>047</t>
  </si>
  <si>
    <t>048</t>
  </si>
  <si>
    <t>10/1008/07</t>
  </si>
  <si>
    <t>10/2001/41</t>
  </si>
  <si>
    <t>Dr Geoff Wong</t>
  </si>
  <si>
    <t>Development of methodological guidance, publication standards and training materials for realist and meta-narrative reviews: the RAMESES (Realist And Meta-narrative Evidence Syntheses: Evolving Standards) project</t>
  </si>
  <si>
    <t>Public involvement in research: assessing impact through a realist evaluation</t>
  </si>
  <si>
    <t>10/108/01</t>
  </si>
  <si>
    <t>NICE- TAR</t>
  </si>
  <si>
    <t>09/91/04</t>
  </si>
  <si>
    <t>09/127/04</t>
  </si>
  <si>
    <t>Professor Mike Crawford</t>
  </si>
  <si>
    <t>Topotecan, pegylated liposomal doxorubicin hydrochloride, paclitaxel, trabectedin and gemcitabine for the treatment of advanced recurrent or refractory ovarian cancer: a systematic review and economic evaluation</t>
  </si>
  <si>
    <t>Alcohol misuse and sexual health: a randomised trial of brief intervention among people attending sexual health clinics</t>
  </si>
  <si>
    <t>Dr McLean</t>
  </si>
  <si>
    <t>11/118/01</t>
  </si>
  <si>
    <t>08/13/35</t>
  </si>
  <si>
    <t>Professor Derrick Crook</t>
  </si>
  <si>
    <t>Can rapid integrated Polymerase Chain Reaction (PCR)-based diagnostics for Gastrointestinal pathogens improve routine hospital infection control practice? A diagnostic study</t>
  </si>
  <si>
    <t>049</t>
  </si>
  <si>
    <t>11/1014/04</t>
  </si>
  <si>
    <t>Professor Stephanie Taylor</t>
  </si>
  <si>
    <t>09/109/04</t>
  </si>
  <si>
    <t>08/116/10</t>
  </si>
  <si>
    <t>12/73/01</t>
  </si>
  <si>
    <t>Professor Anne Greenough</t>
  </si>
  <si>
    <t>Professor Jennifer Shaw</t>
  </si>
  <si>
    <t>Professor Smyth</t>
  </si>
  <si>
    <t xml:space="preserve">11/77/20 (RP-PG-0606-1170) </t>
  </si>
  <si>
    <t>A rapid synthesis of the evidence on interventions supporting self management for people with long-term conditions</t>
  </si>
  <si>
    <t>The clinical and cost effectiveness of diversion and aftercare programmes for offenders using Class A drugs: a systematic review and economic evaluation</t>
  </si>
  <si>
    <t>United Kingdom Oscillation Study: long-term outcomes of a randomised trial of two modes of neonatal ventilation</t>
  </si>
  <si>
    <t>What is the effectiveness and cost-effectiveness of conservative interventions for tendinopathy: an overview of systematic reviews of clinical effectiveness and systematic review of economic evaluations</t>
  </si>
  <si>
    <t>An External Pilot Study to test the Feasibility of a Randomised Controlled Trial comparing Eye Muscle Surgery against Active Monitoring for Childhood Intermittent Distance Exotropia [X(T)]</t>
  </si>
  <si>
    <t>09/01/20</t>
  </si>
  <si>
    <t>EME - Manuscripts in Production</t>
  </si>
  <si>
    <t>08/43/52</t>
  </si>
  <si>
    <t>Imaging perfusion deficits, arterial patency and thrombolysis safety and efficacy in acute ischaemic stroke. An observational study of the effect of advanced imaging methods in the Third International Stroke Trial (IST-3) - a randomised controlled trial.</t>
  </si>
  <si>
    <t>08/117/01</t>
  </si>
  <si>
    <t>Clinical trial metadata: defining and extracting metadata on the design, conduct, results and costs of 125 randomised clinical trials funded by the NIHR Health Technology Assessment Programme</t>
  </si>
  <si>
    <t>050</t>
  </si>
  <si>
    <t>08/1909/251</t>
  </si>
  <si>
    <t>Dr Heather Gage</t>
  </si>
  <si>
    <t>Specialist rehabilitation for people with Parkinson's disease in the community: an RCT</t>
  </si>
  <si>
    <t>A systematic review, psychometric analysis and qualitative assessment of generic preference-based measures of health in mental health populations and the estimation of mapping functions from widely used specific measures</t>
  </si>
  <si>
    <t>06/36/04</t>
  </si>
  <si>
    <t>Professor Stephen Iliffe</t>
  </si>
  <si>
    <t>Multi-centre cluster randomised trialcomparing a community group exercise programme with home based exercise with usual care for people aged 65 and over in primary care</t>
  </si>
  <si>
    <t>051</t>
  </si>
  <si>
    <t>052</t>
  </si>
  <si>
    <t>11/1026/04</t>
  </si>
  <si>
    <t>08/1809/255</t>
  </si>
  <si>
    <t>Initiatives to reduce length of stay in acute hospital settings: a rapid synthesis of evidence relating to enhanced recovery programmes</t>
  </si>
  <si>
    <t>An evaluation of transformational change in NHS North East</t>
  </si>
  <si>
    <t>053</t>
  </si>
  <si>
    <t>11/1014/06</t>
  </si>
  <si>
    <t>10/57/22</t>
  </si>
  <si>
    <t>Optical coherence tomography for the diagnosis, monitoring and guiding of treatment for neovascular age-relatedmacular degeneration: a systematic review and economic evaluation</t>
  </si>
  <si>
    <t>Reducing Care Utilisation through Self-management Interventions (RECURSIVE): a systematic review andmeta-analysis to identify self-management support interventions to reduce health care utilisation without compromising outcomes</t>
  </si>
  <si>
    <t>054</t>
  </si>
  <si>
    <t>055</t>
  </si>
  <si>
    <t>056</t>
  </si>
  <si>
    <t>10/1011/67</t>
  </si>
  <si>
    <t>10/1011/94</t>
  </si>
  <si>
    <t>057</t>
  </si>
  <si>
    <t>058</t>
  </si>
  <si>
    <t>10/2000/68</t>
  </si>
  <si>
    <t>09/1002/36</t>
  </si>
  <si>
    <t>The management of individuals with enduring moderate to severe mental health needs: a participatory evaluation of client journeys and the interface of mental health services with the criminal justice system in Cornwall</t>
  </si>
  <si>
    <t>Frequency of visual field testing when monitoring patients newly diagnosed with glaucoma</t>
  </si>
  <si>
    <t>JN</t>
  </si>
  <si>
    <t>The organisational practices of knowledge mobilisation at top manager level in the NHS (Kmobilis)</t>
  </si>
  <si>
    <t>10/35/01</t>
  </si>
  <si>
    <t>06/404/84</t>
  </si>
  <si>
    <t>A randomised controlled trial of Outpatient Polyp Treatment (OPT) for abnormal uterine bleeding</t>
  </si>
  <si>
    <t>Professor Charles Wolfe</t>
  </si>
  <si>
    <t>10/1011/19</t>
  </si>
  <si>
    <t>09/150/16</t>
  </si>
  <si>
    <t>Professor Philip Evans</t>
  </si>
  <si>
    <t>13/06/01</t>
  </si>
  <si>
    <t>10/3004/02</t>
  </si>
  <si>
    <t>The clinical and cost-effectiveness of point-of-care tests (CoaguChek system, INRatio2 PT/INR monitor and ProTime Microcoagulation system) for the self-monitoring of the coagulation status of people receiving long-term vitamin K antagonist therapy compared with standard UK practice: systematic review and economic evaluation</t>
  </si>
  <si>
    <t>The role of informal networks in creating knowledge among health-care managers: a prospective case study</t>
  </si>
  <si>
    <t>059</t>
  </si>
  <si>
    <t>09/1801/1029</t>
  </si>
  <si>
    <t>Responsiveness of primary care services: development of a patient-report measure</t>
  </si>
  <si>
    <t>060</t>
  </si>
  <si>
    <t>061</t>
  </si>
  <si>
    <t>062</t>
  </si>
  <si>
    <t>Dr Ellen Nolte</t>
  </si>
  <si>
    <t>09/2001/04</t>
  </si>
  <si>
    <t>11/1026/09</t>
  </si>
  <si>
    <t>09/114/02</t>
  </si>
  <si>
    <t>Dr Longworth</t>
  </si>
  <si>
    <t>07/50/05</t>
  </si>
  <si>
    <t>13/39/01</t>
  </si>
  <si>
    <t>Tjeerd van Staa</t>
  </si>
  <si>
    <t>Cost-effectiveness of non-invasive methods for assessment and monitoring of liver fibrosis and cirrhosis in patients with chronic liver disease: systematic review and economic evaluation</t>
  </si>
  <si>
    <t>The opportunities and challenges of pragmatic point-of-care randomised trials using routinely collected electronic records: evaluations of two exemplar trials</t>
  </si>
  <si>
    <t>Clinical effectiveness of interventions for treatment-resistant anxiety in older people: a systematic review</t>
  </si>
  <si>
    <t>The knowledge-brokering role of middle-level managers (MLMs) in service innovation: managing the translation gap in patient safety for older persons' care</t>
  </si>
  <si>
    <t>Improving the effectiveness of multidisciplinary team meetings for patients with chronic diseases: a prospective observational study</t>
  </si>
  <si>
    <t>Organisational interventions to reduce length of stay in hospital: a rapid evidence assessment</t>
  </si>
  <si>
    <t>07/41/05</t>
  </si>
  <si>
    <t>Smoking Cessation Intervention for severe Mental Ill Health Trian (SCIMITAR): a pilot randomised evaluation of clinical and cost effectiveness of a bespoke smoking cessation service</t>
  </si>
  <si>
    <t>The clinical effectiveness and cost-effectiveness of primary human papillomavirus cervical screening in England: extended follow-up of the ARTISTIC randomised trial cohort through three screening rounds</t>
  </si>
  <si>
    <t>Selective decontamination of the digestive tract in critically ill patients treated in intensive care units: a mixed-methods feasibility study (the SuDDICU study)</t>
  </si>
  <si>
    <t>08/110/03</t>
  </si>
  <si>
    <t>09/22/46</t>
  </si>
  <si>
    <t>Clinical and cost-effectiveness results from the TOMADO randomised controlled Trial of Oral Mandibular Advancement Devices for Obstructive sleep apnoea-hypopnoea and long-term economic analysis of oral devices and continuous positive airway pressure</t>
  </si>
  <si>
    <t>Screening for the risk of self harm in an adult offender population</t>
  </si>
  <si>
    <t>What is the clinical effectiveness and cost effectiveness of cytisine compared with varenicline for smoking cessation: a systematic review and economic evaluation?</t>
  </si>
  <si>
    <t>063</t>
  </si>
  <si>
    <t>08/1806/261</t>
  </si>
  <si>
    <t>064</t>
  </si>
  <si>
    <t>065</t>
  </si>
  <si>
    <t>12/5004/08</t>
  </si>
  <si>
    <t>10/1011/01</t>
  </si>
  <si>
    <t>08/13/24</t>
  </si>
  <si>
    <t>Learning for the NHS on procurement anf supply chain management: a rapid evidence assessment</t>
  </si>
  <si>
    <t>Rethinking 'resistance to big IT: a sociological study of why and when healthcare staff do not use nationally mandated information and communication technologies</t>
  </si>
  <si>
    <t>10/31/02</t>
  </si>
  <si>
    <t>05/515/01</t>
  </si>
  <si>
    <t>Professor Andrew Wolf</t>
  </si>
  <si>
    <t>Benefits of incentives for breastfeeding and smoking cessation in pregnancy (BIBS): a mixed methods study to inform trial design</t>
  </si>
  <si>
    <t>Prospective multi-centre randomised, double-blind, equivalence study comparing clonidine and midazolam as intravenous sedative agents in critically ill children. The SLEEPS Study (Safety ProfiLe, Efficacy and Equivalence in Paediatric intensive care Sedation</t>
  </si>
  <si>
    <t>13/12/01</t>
  </si>
  <si>
    <t>10/36/02</t>
  </si>
  <si>
    <t>Interventions to treat premature ejaculation: a systematic review short report</t>
  </si>
  <si>
    <t>The prognostic and diagnostic utility of tests of platelet function for the detection of "aspirin resistance" in patients with established cardiovascular or cerebrovascular disease: A systematic review and economic evaluation</t>
  </si>
  <si>
    <t>Being a manager, becoming a professional? A case study and interview-based exploration of the use of management knowledge across communities of practice in health-care organisations</t>
  </si>
  <si>
    <t>Maximising the value of combining qualitative research and randomised controlled trials in health research: the QUAlitative Research in Trials (QUART) study – a mixed methods study</t>
  </si>
  <si>
    <t>09/160/23</t>
  </si>
  <si>
    <t>Alexander Technique and Supervised Physiotherapy Exercises in back paiN (ASPEN) Feasibility Trial</t>
  </si>
  <si>
    <t>08/53/15</t>
  </si>
  <si>
    <t>02/02/01</t>
  </si>
  <si>
    <t>10/141/02</t>
  </si>
  <si>
    <t>10/140/02</t>
  </si>
  <si>
    <t>10/136/01</t>
  </si>
  <si>
    <t>Interventions designed to improve therapeutic communications between black and minority ethnic people and professionals working in psychiatric services: a systematic review of the evidence for their effectiveness</t>
  </si>
  <si>
    <t>Non pharmacological interventions for Attention Deficit Hyperactivity Disorder (ADHD) delivered in school settings: A systematic review of quantitative and qualitative research</t>
  </si>
  <si>
    <t>Ablative therapy for men with localised prostate cancer: a systematic review and economic evaluation</t>
  </si>
  <si>
    <t>11/77/25 (RP-PG-0606-1184)</t>
  </si>
  <si>
    <t>Improving management of Type 1 diabetes in the UK: the DAFNE programme as a research test-bed</t>
  </si>
  <si>
    <t>ADRIC: Adverse Drug Reactions In Children – a programme of research using mixed methods</t>
  </si>
  <si>
    <t>066</t>
  </si>
  <si>
    <t>067</t>
  </si>
  <si>
    <t>068</t>
  </si>
  <si>
    <t>069</t>
  </si>
  <si>
    <t>10/2000/40</t>
  </si>
  <si>
    <t>10/1007/53</t>
  </si>
  <si>
    <t>10/2002/03</t>
  </si>
  <si>
    <t>13/05/12</t>
  </si>
  <si>
    <t>08/14/06</t>
  </si>
  <si>
    <t>10/50/06</t>
  </si>
  <si>
    <t>06/04/01</t>
  </si>
  <si>
    <t>Meeting the support needs of patients with Complex Regional Pain Syndrome (CRPS) through innovative use of wiki technology</t>
  </si>
  <si>
    <t xml:space="preserve"> A qualitative study of decision making and safety in ambulance service transitions</t>
  </si>
  <si>
    <t xml:space="preserve"> A study of psychotropic medication prescribing patterns in prisons in England and Wales</t>
  </si>
  <si>
    <t xml:space="preserve">START (STrAtegies for RelaTives) study: A pragmatic randomised controlled trial to determine the effectiveness and cost effectiveness of a manual based coping strategy programme in promoting the mental health of carers of people with dementia </t>
  </si>
  <si>
    <t>The clinical and cost effectiveness of treatments for idiopathic pulmonary fibrosis: a systematic review and economic evaluation</t>
  </si>
  <si>
    <t>A randomised controlled trial of high frequency oscillatory ventilation against conventional artificial ventilation for adults with acute respiratory distress syndrome. The OSCAR (OSCillation in ARDS) study</t>
  </si>
  <si>
    <t>The clinical and cost-effectiveness of prasugrel with percutaneous coronary intervention for treating acute coronary syndrome (review of TA182)</t>
  </si>
  <si>
    <t>070</t>
  </si>
  <si>
    <t>071</t>
  </si>
  <si>
    <t>10/2000/61</t>
  </si>
  <si>
    <t>09/800/01</t>
  </si>
  <si>
    <t>Improving community health networks for people with severe mental illness: a case study investigation</t>
  </si>
  <si>
    <t>Delivering patient choice in clinical practice: a conversation analytic study of communication practices used in neurology clinics to involve patients in decision-making</t>
  </si>
  <si>
    <t>08/99/18</t>
  </si>
  <si>
    <t>Dr Andrew Clark</t>
  </si>
  <si>
    <t>072</t>
  </si>
  <si>
    <t>073</t>
  </si>
  <si>
    <t>08/1806/262</t>
  </si>
  <si>
    <t>10/1009/24</t>
  </si>
  <si>
    <t>06/45/02</t>
  </si>
  <si>
    <t>10/41/02</t>
  </si>
  <si>
    <t>07/32/05</t>
  </si>
  <si>
    <t>09/3010/14</t>
  </si>
  <si>
    <t>Clinical and cost-effectiveness of foam sclerotherapy, endovenous laser ablation and surgery for varicose veins: results from the CLASS trial</t>
  </si>
  <si>
    <t>Feasibility study of a randomised controlled trial of arthroscopic surgery for hip impingement compared with best conservative care</t>
  </si>
  <si>
    <t>Strengthening And stretching for Rheumatoid Arthritis of the Hand (SARAH). A randomised controlled trial and economic evaluation</t>
  </si>
  <si>
    <t>NHS Commissioning Practice and Health System Governance</t>
  </si>
  <si>
    <t>Facilitating technology adoption in the NHS: negotiating the organisational and policy context – a qualitative study</t>
  </si>
  <si>
    <t>New ways of working in mental health services: a qualitative, comparative case study assessing and informing the emergence of new Peer Worker roles in mental health services in England</t>
  </si>
  <si>
    <t>Professor
Kessler / KCL</t>
  </si>
  <si>
    <t>Professor Andy Lockett / Warwick</t>
  </si>
  <si>
    <t xml:space="preserve">Professor Powell / Birmingham </t>
  </si>
  <si>
    <t>Paul Wilson / York</t>
  </si>
  <si>
    <t>Professor David Hunter / Durham</t>
  </si>
  <si>
    <t>Professor Sue Ziebland / Oxford</t>
  </si>
  <si>
    <t>Professor Susan Jane Lea / KCL</t>
  </si>
  <si>
    <t>Jane Sandall / KCL</t>
  </si>
  <si>
    <t>Professor David Crabb / City</t>
  </si>
  <si>
    <t>Professor Davide Nicolini / Warwick</t>
  </si>
  <si>
    <t>Dr Carolyn Tarrant / Leicester</t>
  </si>
  <si>
    <t>Professor Graeme Currie / Warwick</t>
  </si>
  <si>
    <t>Professor Raine / UCL</t>
  </si>
  <si>
    <t>Professor Stephen Peckham / Kent</t>
  </si>
  <si>
    <t>Dr Ellen Nolte / RAND</t>
  </si>
  <si>
    <t>Dr Jeff Gavin / Bath</t>
  </si>
  <si>
    <t>Professor Trisha Greenhalgh / Barts</t>
  </si>
  <si>
    <t>Dr Rachel O’Hara / Sheffield</t>
  </si>
  <si>
    <t>Professor Elizabeth Goyder / Sheffield</t>
  </si>
  <si>
    <t>Professor Markus Reuber / Sheffield</t>
  </si>
  <si>
    <t>Professor Rod Sheaff / Plymouth</t>
  </si>
  <si>
    <t>074</t>
  </si>
  <si>
    <t>10/2002/52</t>
  </si>
  <si>
    <t>Susan White / Birmingham</t>
  </si>
  <si>
    <t>075</t>
  </si>
  <si>
    <t>10/1011/22</t>
  </si>
  <si>
    <t>Dr Rowena Jacobs / York</t>
  </si>
  <si>
    <t>Dr Chris Rogers / Bristol</t>
  </si>
  <si>
    <t>Dr Jill Colquit / Southampton</t>
  </si>
  <si>
    <t>Professor Ian Russell / Bangor</t>
  </si>
  <si>
    <t>Dr Maria Bryant / Leeds</t>
  </si>
  <si>
    <t>Dr Jo Dumville Manchester</t>
  </si>
  <si>
    <t>Professor Steve
Iliffe / UCL</t>
  </si>
  <si>
    <t>Dr Geoff
Frampton / Soton</t>
  </si>
  <si>
    <t>Dr Steven Thomas / Sheffield</t>
  </si>
  <si>
    <t>Professor Jacqueline Cassell / Brighton</t>
  </si>
  <si>
    <t>Dr Steve Edwards / BMJ</t>
  </si>
  <si>
    <t>Miss Louise Crathorne / Exeter</t>
  </si>
  <si>
    <t>Mr Michael Clarke / Newcastle</t>
  </si>
  <si>
    <t>Professor James Raftery / Southampton</t>
  </si>
  <si>
    <t>Augusto Azuara-Blanco / Belfast</t>
  </si>
  <si>
    <t>Dr Dean McMillan / York</t>
  </si>
  <si>
    <t>Dr Justin Clark / Bham Women's hosp</t>
  </si>
  <si>
    <t>Ms Pawana Sharma / Aberdeen</t>
  </si>
  <si>
    <t>Samantha Barton / BMJ</t>
  </si>
  <si>
    <t>Simon Gilbody / York</t>
  </si>
  <si>
    <t>Dr Tim Quinnell / Cambridge</t>
  </si>
  <si>
    <t>Alan Tennant / Leeds</t>
  </si>
  <si>
    <t>Professor Butler / Cardiff</t>
  </si>
  <si>
    <t>Professor Pat Hoddinott / Stirling</t>
  </si>
  <si>
    <t>Katy Cooper / Sheffield</t>
  </si>
  <si>
    <t>Professor Campbell / Exeter</t>
  </si>
  <si>
    <t>Professor Halligan / UCL</t>
  </si>
  <si>
    <t xml:space="preserve">Professor Kamaldeep Bhui / QM </t>
  </si>
  <si>
    <t>Dr Tamsin Ford / Exeter</t>
  </si>
  <si>
    <t>Professor Gill Livingston / UCL</t>
  </si>
  <si>
    <t>Emma Loveman / Southampton</t>
  </si>
  <si>
    <t>Dr Duncan Young / Oxford</t>
  </si>
  <si>
    <t>Janette Greenhalgh / Liverpool</t>
  </si>
  <si>
    <t>Ms Susan Ball / Plymouth</t>
  </si>
  <si>
    <t>Julia Brittenden / Aberdeen</t>
  </si>
  <si>
    <t>Professor Damian Griffin / Warwick</t>
  </si>
  <si>
    <t>Dr Mark Williams / Oxford</t>
  </si>
  <si>
    <t>13/09/01</t>
  </si>
  <si>
    <t>Nigel Armstrong / Kleijnen</t>
  </si>
  <si>
    <t>10/44/01</t>
  </si>
  <si>
    <t>Kate Jolly / Birmingham</t>
  </si>
  <si>
    <t>Anne Forster / Leeds</t>
  </si>
  <si>
    <t>Professor Simon Heller / Sheffield</t>
  </si>
  <si>
    <t>Professor Janet Cade / Leeds</t>
  </si>
  <si>
    <t>Professor Clare Bambra / Durham</t>
  </si>
  <si>
    <t>09/3010/06</t>
  </si>
  <si>
    <t>Sally Wyke / Glasgow</t>
  </si>
  <si>
    <t>The use of fenestrated and branched endovascular aneurysm repair (fEVAR &amp; bEVAR) for juxta-renal and thoraco-abdominal aneurysms: a systematic review and cost effectiveness analysis</t>
  </si>
  <si>
    <t>Supported self-management for patients with moderate to severe chronic obstructive pulmonary disease (COPD): an evidence synthesis and economic analysis</t>
  </si>
  <si>
    <t>Wks in prod</t>
  </si>
  <si>
    <t>Catriona McDaid / York</t>
  </si>
  <si>
    <t>Mark Sculpher</t>
  </si>
  <si>
    <t>Do higher primary care practice performance scores predict lower rates of emergency admissions for persons with serious mental illness?</t>
  </si>
  <si>
    <t>Football Fans in Training: (FFIT): a randomized controlled trial of a gender sensitised weight loss and healthy living programme delivered to men aged 35-65 by Scottish Premier League (SPL) football clubs</t>
  </si>
  <si>
    <t>Susan Carr / Northumbria</t>
  </si>
  <si>
    <t>Study of induction of Tolerance to Oral Peanut: a randomized controlled trial of desensitisation using peanut oral immunotherapy in children (STOP II)</t>
  </si>
  <si>
    <t>Dr Bower / Manchester</t>
  </si>
  <si>
    <t>076</t>
  </si>
  <si>
    <t>09/1006/25</t>
  </si>
  <si>
    <t>David Evans</t>
  </si>
  <si>
    <t>Llewellyn / Manchester</t>
  </si>
  <si>
    <t>EME - Manuscripts Published</t>
  </si>
  <si>
    <t>077</t>
  </si>
  <si>
    <t>12/5001/59</t>
  </si>
  <si>
    <t>078</t>
  </si>
  <si>
    <t>09/1809/1074</t>
  </si>
  <si>
    <t>12/80/01</t>
  </si>
  <si>
    <t>08/66/01</t>
  </si>
  <si>
    <t>Professor Woolacott / York</t>
  </si>
  <si>
    <t>Alastair D Hay / Bristol</t>
  </si>
  <si>
    <t>09/3004/01</t>
  </si>
  <si>
    <t>Rebecca Gossage-Worrall / Sheffield</t>
  </si>
  <si>
    <t>The use of measures of obesity in childhood for predicting obesity and the development of obesity-related diseases in adulthood.</t>
  </si>
  <si>
    <t>The Diagnosis of Urinary Tract infection in Young children (DUTY) study</t>
  </si>
  <si>
    <t>The reconfiguration of clinical services in the NHS: what drives it and what evidence supports it? A qualitative study</t>
  </si>
  <si>
    <t>Delivering the aims of the CLAHRCs: evaluating CLAHRCs’ strategies and contributions</t>
  </si>
  <si>
    <t>A randomised controlled trial of a telephone friendship group-intervention to improve mental wellbeing in community living older adults aged 75 years and older. Putting Life in Years (PLINY): Telephone friendship groups research study</t>
  </si>
  <si>
    <t>Developing a high-performance support workforce in acute care: innovation, evaluation and engagement</t>
  </si>
  <si>
    <t>12/27/16</t>
  </si>
  <si>
    <t>Lesley Uttley / Sheffield</t>
  </si>
  <si>
    <t>10/3002/07</t>
  </si>
  <si>
    <t>Dr Dorothy Newbury-Birch / Newcastle</t>
  </si>
  <si>
    <t>Systematic review and cost effectiveness modelling of the clinical and cost-effectiveness of art therapy among people with non-psychotic mental health disorders</t>
  </si>
  <si>
    <t>A pilot feasibility cluster randomised controlled trial of screening and brief alcohol intervention to prevent hazardous drinking in young people aged 14-15 in a high school setting (SIPS JR-HIGH)</t>
  </si>
  <si>
    <t>079</t>
  </si>
  <si>
    <t>080</t>
  </si>
  <si>
    <t>10/1011/70</t>
  </si>
  <si>
    <t>09/2000/58</t>
  </si>
  <si>
    <t>Wei Gao &amp; Irene Higginson / KCL</t>
  </si>
  <si>
    <t>Professor Scott Weich/ Warwick</t>
  </si>
  <si>
    <t>11/77/75 (RP-PG-0707-10059)</t>
  </si>
  <si>
    <t>10/3002/03</t>
  </si>
  <si>
    <t>10/3001/04</t>
  </si>
  <si>
    <t>Jeremy Segrott/ Cardiff</t>
  </si>
  <si>
    <t>Suzanne Audrey / Bristol</t>
  </si>
  <si>
    <t>Preventing alcohol isuse in young people: an exploratory trial of the Kids, Adults Together (KAT) Programme</t>
  </si>
  <si>
    <t>Employer schemes to encourage walking to work: feasibility study incorporating an exploratory randomised controlled trial</t>
  </si>
  <si>
    <t>ICONS: Identifying Continence OptioNs after Stroke: an evidence synthesis, case study and exploratory cluster randomised controlled trial of the introduction of a systematic voiding programme for patients with urinary incontinence after stroke in secondary care</t>
  </si>
  <si>
    <t>Understanding the Increasing Rate of Involuntary Admission in NHS Mental Health Care: The English National Study of Compulsory Admissions (ENSCA)</t>
  </si>
  <si>
    <t>Geographical and temporal Understanding In place of Death in England (1984-2010): analysis of trends and associated factors to improve End of Life Care (GUIDE_CARE)</t>
  </si>
  <si>
    <t>081</t>
  </si>
  <si>
    <t>082</t>
  </si>
  <si>
    <t>09/2000/36</t>
  </si>
  <si>
    <t>10/1010/08</t>
  </si>
  <si>
    <t>Paul J Roderick / Southampton</t>
  </si>
  <si>
    <t>Alicia O’Cathain / Sheffield</t>
  </si>
  <si>
    <t>Helen Handoll / Teeside</t>
  </si>
  <si>
    <t>06/404/53</t>
  </si>
  <si>
    <t>13/45/01</t>
  </si>
  <si>
    <t>Fiona Campbell / Sheffield</t>
  </si>
  <si>
    <t>Helen McConachie / Newcastle</t>
  </si>
  <si>
    <t xml:space="preserve">Paul Hilton / Royal
Vic Infirmary, Newcastle </t>
  </si>
  <si>
    <t>Max Marshall / Manchester</t>
  </si>
  <si>
    <t>11/77/09 (RP-PG-0606-1005)</t>
  </si>
  <si>
    <t>Stephen Iliffe / UCL</t>
  </si>
  <si>
    <t>Pragmatic multi-centre randomised trial of surgical versus non-surgical treatment for proximal fracture of the humerus in adults</t>
  </si>
  <si>
    <t>A systematic review and economic evaluation of exercise referral schemes in primary care: A short report</t>
  </si>
  <si>
    <t>09/22/136</t>
  </si>
  <si>
    <t>INVESTIGATE-I (INVasive Evaluation before Surgical Treatment of Incontinence Gives Added Therapeutic Effect?): a mixed methods study to assess the feasibility of a future randomised controlled trial of invasive urodynamic testing prior to surgery for stress urinary incontinence in women</t>
  </si>
  <si>
    <t>A national study of practice patterns in UK renal units in the use of dialysis and conservative kidney management to treat people aged 75 years and over with chronic kidney failure</t>
  </si>
  <si>
    <t>Identification of emergency and urgent care system characteristics affecting preventable unplanned admission rates</t>
  </si>
  <si>
    <t>Changing practice in dementia care in the community: developing and testing evidence-based interventions, from timely diagnosis to end of life.</t>
  </si>
  <si>
    <t>Nicholas Harvey</t>
  </si>
  <si>
    <t>Nigel Fleeman</t>
  </si>
  <si>
    <t>Jonathan Michaels</t>
  </si>
  <si>
    <t>11/77/23 (RP-PG-0606-1302)</t>
  </si>
  <si>
    <t>The SNAP trial: a randomised placebo-controlled trial of nicotine replacement therapy in pregnancy – clinical effectiveness and safety until 2 years after delivery, with economic evaluation</t>
  </si>
  <si>
    <t>083</t>
  </si>
  <si>
    <t>10/2002/06</t>
  </si>
  <si>
    <t>Nicholas Steel / UEA</t>
  </si>
  <si>
    <t>13/08/01</t>
  </si>
  <si>
    <t>10/45/04</t>
  </si>
  <si>
    <t>Dr Sutcliffe / Warwick</t>
  </si>
  <si>
    <t>Barry Wright / York</t>
  </si>
  <si>
    <t>Clinical effectiveness of elemental nutrition for the maintenance of remission in Crohn's disease: a systematic review and meta-analysis</t>
  </si>
  <si>
    <t>A Systematic review and Meta-analysis of the clinical and cost-effectiveness of parenting interventions for children with ‘severe attachment problems’</t>
  </si>
  <si>
    <t>The dynamics of quality: a national panel study of evidence-based standards</t>
  </si>
  <si>
    <t>11/22/03</t>
  </si>
  <si>
    <t>Systematic review of tools to measure outcomes for young children with autism spectrum disorder</t>
  </si>
  <si>
    <t xml:space="preserve">Professor David Challis </t>
  </si>
  <si>
    <t>National Trends and Local Delivery in Old Age Mental Health Services: Towards an evidence-base. A mixed-methodology study of the balance of care approach, community mental health teams and specialist mental health outreach to care homes</t>
  </si>
  <si>
    <t>Professor Monica
Lakhanpaul</t>
  </si>
  <si>
    <t>The use of a collaborative structured methodology for the development of a multifaceted intervention programme for the management of asthma (the MIA project), tailored to the needs of children and families of South Asian origin: a community-based, participatory study</t>
  </si>
  <si>
    <t xml:space="preserve">An ethnographic study of knowledge sharing across the boundaries between care processes, services and organisations: the contributions to ‘safe’ hospital discharge </t>
  </si>
  <si>
    <t>Targeting the Use of Reminders and Notifications for Uptake by Populations (TURNUP): a systematic review and evidence synthesis</t>
  </si>
  <si>
    <t>084</t>
  </si>
  <si>
    <t>085</t>
  </si>
  <si>
    <t>086</t>
  </si>
  <si>
    <t>09/1801/1055</t>
  </si>
  <si>
    <t>09/2001/32</t>
  </si>
  <si>
    <t>09/2000/43</t>
  </si>
  <si>
    <t>Rebecca Harris / Liverpool</t>
  </si>
  <si>
    <t>Alex Bottle / ICL</t>
  </si>
  <si>
    <t>Barry Wright / Leeds &amp; York Found. Trust</t>
  </si>
  <si>
    <t>13/38/01</t>
  </si>
  <si>
    <t>Penny Whiting / Kleijnen</t>
  </si>
  <si>
    <t>Viscoelastic point-of-care testing to assist with the diagnosis, management and monitoring of haemostasis: a systematic review and cost-effectiveness analysis</t>
  </si>
  <si>
    <t>Translation into British sign language and validation of the Strengths and Difficulties Questionnaire</t>
  </si>
  <si>
    <t>087</t>
  </si>
  <si>
    <t>09/1001/52</t>
  </si>
  <si>
    <t>Stephen Peckham / Kent</t>
  </si>
  <si>
    <t>09/167/02</t>
  </si>
  <si>
    <t>09/22/182</t>
  </si>
  <si>
    <t>Kevin O’Brien / Manchester</t>
  </si>
  <si>
    <t>Mary Morrell / Royal Brompton Hosp</t>
  </si>
  <si>
    <t>Fiona Gilbert / Cambridge</t>
  </si>
  <si>
    <t>The management of otitis media with effusion (OME) in children with cleft palate: a feasibility study (MOMENT)</t>
  </si>
  <si>
    <t>A multicentre randomised controlled trial and economic evaluation of continuous positive airway pressure for the treatment of obstructive sleep apnoea syndrome in older people: The PREDICT trial</t>
  </si>
  <si>
    <t>The organisation and delivery of health improvement in general practice and primary care: a scoping study</t>
  </si>
  <si>
    <t>Miriam Brazzelli</t>
  </si>
  <si>
    <t>09/1002/05</t>
  </si>
  <si>
    <t>Probiotics for Antibiotic-Associated Diarrhoea (PAAD): a prospective observational study of antibiotic-associated diarrhoea (including Clostridium difficile-associated diarrhoea) in care homes</t>
  </si>
  <si>
    <t>088</t>
  </si>
  <si>
    <t>10/1013/42</t>
  </si>
  <si>
    <t>Jill Maben / KCL</t>
  </si>
  <si>
    <t>12/69/01</t>
  </si>
  <si>
    <t>09/91/39</t>
  </si>
  <si>
    <t>Calculating when elective abdominal aortic aneurysm (AAA) repair improves survival for individual patients: development of the aneurysm repair decision aid (ARDA) and economic evaluation</t>
  </si>
  <si>
    <t xml:space="preserve"> Charles McCollum / Manchester</t>
  </si>
  <si>
    <t>TOMMY trial: a comparison of TOMosynthesis with digital MammographY in the UK NHS Breast Screening Programme</t>
  </si>
  <si>
    <t>The INTRABEAM Photon Radiotherapy System for the adjuvant treatment of early breast cancer: a systematic review and economic evaluation</t>
  </si>
  <si>
    <t>Jo Picot / Southampton</t>
  </si>
  <si>
    <t>08/44/04</t>
  </si>
  <si>
    <t>Sharon Simpson / Cardiff</t>
  </si>
  <si>
    <t>08/20/03</t>
  </si>
  <si>
    <t>Gillian Mezey / Uo London</t>
  </si>
  <si>
    <t>10/133/01</t>
  </si>
  <si>
    <t>Mike Gillet / Sheffield.</t>
  </si>
  <si>
    <t>A feasibility randomised controlled trial of a motivational interviewing based intervention for weight loss maintenance in adults</t>
  </si>
  <si>
    <t>Developing and piloting a peer mentoring intervention to reduce teenage pregnancy in looked after children and care leavers - an exploratory randomised controlled trial</t>
  </si>
  <si>
    <t>The cost effectiveness of testing strategies for type 2 diabetes</t>
  </si>
  <si>
    <t>Lamiece Hassan / Manchester</t>
  </si>
  <si>
    <t>10/142/01</t>
  </si>
  <si>
    <t>08/116/97</t>
  </si>
  <si>
    <t>05/41/02</t>
  </si>
  <si>
    <t>Chris Hollis / Nottingham</t>
  </si>
  <si>
    <t>Matthew Costa / Warwick</t>
  </si>
  <si>
    <t>Henry Kitchener / Manchester</t>
  </si>
  <si>
    <t>09/3008/04</t>
  </si>
  <si>
    <t>Janet Harris / Sheffield</t>
  </si>
  <si>
    <t>Clinical effectiveness and patient perspectives of different treatment strategies for tics in children and adolescents with Tourette syndrome: An evidence synthesis</t>
  </si>
  <si>
    <t>A multistranded study to determine the minimum cellularity required for the reliable assessment of Liquid Based Cervical (LBC) cytology samples</t>
  </si>
  <si>
    <t xml:space="preserve">Can community-based peer support promote health literacy and reduce inequalities? A realist review </t>
  </si>
  <si>
    <t>The efficient use of the maternity workforce and the implications for safety and quality in maternity care: a population-based, cross-sectional study</t>
  </si>
  <si>
    <t>What evidence is there for a relationship between organisational features and patient outcomes in congenital heart disease services? A rapid review.</t>
  </si>
  <si>
    <t>06/43/05</t>
  </si>
  <si>
    <t>The Randomised Evaluation of the Effectiveness and Acceptability of Computerised Therapy (REEACT) trial: a randomised controlled trial of computerised cognitive behaviour therapy for the treatment of depression</t>
  </si>
  <si>
    <t>Marie Westwood / Kleijnen</t>
  </si>
  <si>
    <t>09/800/17</t>
  </si>
  <si>
    <t>EME MRC</t>
  </si>
  <si>
    <t>Cathy Cresswell / Reading</t>
  </si>
  <si>
    <t>Treatment of childhood anxiety disorder in the context of maternal anxiety disorder: A randomised controlled trial and economic analysis </t>
  </si>
  <si>
    <t>Heather Fortnum / Nottingham</t>
  </si>
  <si>
    <t>Julian Hamilton-Shield / Bristol</t>
  </si>
  <si>
    <t>Changing eating behaviours to treat childhood obesity in the community using Mandolean: the ComMando, (Community Mandolean) randomised trial</t>
  </si>
  <si>
    <t>Can valid and practical risk-prediction or casemix adjustment models, including adjustment for comorbidity, be generated from English hospital administrative data (Hospital Episode Statistics)? A national observational study</t>
  </si>
  <si>
    <t xml:space="preserve">Staff satisfaction and organisational performance: evidence from a longitudinal secondary analysis of the NHS staff survey and outcome data </t>
  </si>
  <si>
    <t>The clinical effectiveness and cost-effectiveness of peginterferon alfa and ribavirin for the treatment of chronic hepatitis C in children and young people: a systematic review and economic evaluation</t>
  </si>
  <si>
    <t>089</t>
  </si>
  <si>
    <t>090</t>
  </si>
  <si>
    <t>091</t>
  </si>
  <si>
    <t>11/46/21</t>
  </si>
  <si>
    <t>12/5001/67</t>
  </si>
  <si>
    <t>11/1024/08</t>
  </si>
  <si>
    <t>G. James Rubin / KCL</t>
  </si>
  <si>
    <t>12/60/01</t>
  </si>
  <si>
    <t>09/34/03</t>
  </si>
  <si>
    <t>Sue Harnan / Sheffield</t>
  </si>
  <si>
    <t>Debi Bhattacharya / UEA</t>
  </si>
  <si>
    <t>The feasibility of determining the effectiveness and cost effectiveness of Medication Organisation Devices compared to usual care for older people in a community setting: Systematic review, stakeholder focus groups and feasibility RCT</t>
  </si>
  <si>
    <t>Measurement of exhaled nitric oxide concentration in asthma: a systematic review and economic evaluation of NIOX MINO and Nobreath</t>
  </si>
  <si>
    <t>The design of a survey questionnaire to measure perceptions and behaviour during an influenza pandemic: the Flu TElephone Survey Template (FluTEST)</t>
  </si>
  <si>
    <t>The delivery of chemotherapy at home: an evidence synthesis</t>
  </si>
  <si>
    <t>An evidence synthesis of risk identification, assessment and management for young people using tier 4 inpatient child and adolescent mental health services</t>
  </si>
  <si>
    <t>092</t>
  </si>
  <si>
    <t>10/2000/29</t>
  </si>
  <si>
    <t>Guthrie / Dundee</t>
  </si>
  <si>
    <t>Ben Hannigan / Cardiff</t>
  </si>
  <si>
    <t>06/303/205</t>
  </si>
  <si>
    <t>13/48/01</t>
  </si>
  <si>
    <t>Prof James / UH Bham</t>
  </si>
  <si>
    <t>Steve Edwards / BMJ</t>
  </si>
  <si>
    <t>The SWIFT Cast Trial: a randomised controlled evaluation of the efficacy of an ankle-foot cast on walking recovery early after stroke and the neural-biomechanical correlates of response</t>
  </si>
  <si>
    <t>Measuring prevalence, reliability and variation in high risk prescribing in general practice using multilevel modelling in a population database</t>
  </si>
  <si>
    <t>Trapeze: a randomised controlled trial of the clinical and cost effectiveness of chemotherapy with zoledronic acid, strontium-89 or both, in men with bony metastic caastrate refractory prostrate cancer</t>
  </si>
  <si>
    <t>Dual-chamber pacemakers for treating symptomatic bradycardia due to sick sinus syndrome without atrioventricular block: a systematic review and economic evaluation</t>
  </si>
  <si>
    <t>093</t>
  </si>
  <si>
    <t>094</t>
  </si>
  <si>
    <t>11/1022/01</t>
  </si>
  <si>
    <t>09/1002/09</t>
  </si>
  <si>
    <t>Lindsay Blank / Sheffield</t>
  </si>
  <si>
    <t>Lesley Wye / Bristol</t>
  </si>
  <si>
    <t>13/51/01</t>
  </si>
  <si>
    <t>11/77/113 (RP-PG-0109-10073)</t>
  </si>
  <si>
    <t>Roulstone / UWE</t>
  </si>
  <si>
    <t>High sensitivity troponin assays for the early rule-out or diagnosis of acute myocardial infarction in people with acute chest pain: a systematic review and cost-effectiveness analysis</t>
  </si>
  <si>
    <t>What is the evidence on interventions to manage referral from primary to specialist non-emergency care? A systematic review and logic model synthesis</t>
  </si>
  <si>
    <t>Knowledge exchange in healthcare commissioning: case studies of the use of commercial, not-for-profit and public sector agencies 2011-2014</t>
  </si>
  <si>
    <t>Evidence based intervention for preschool children with primary speech and language impairments - an exploratory mixed methods study</t>
  </si>
  <si>
    <t>A multicentre observational study evaluating image-guided radiotherapy for more accurate partial-breast intensity-modulated radiotherapy: comparison with standard imaging technique</t>
  </si>
  <si>
    <t xml:space="preserve">Commissioning for long-term conditions: hearing the voice of and engaging users – a qualitative multiple case study </t>
  </si>
  <si>
    <t>Informing the development of NICE (National Institute for Health and Care Excellence) quality standards through secondary analysis of qualitative narrative interviews on patients’ experiences</t>
  </si>
  <si>
    <t>09/160/06</t>
  </si>
  <si>
    <t>Daniel Freeman / Oxford</t>
  </si>
  <si>
    <t>09/91/16</t>
  </si>
  <si>
    <t>Steve Cunningham / RH for Sick Children</t>
  </si>
  <si>
    <t>Dr Gregson / Wolfson Research Centre</t>
  </si>
  <si>
    <t>Bronchiolitis of Infancy Discharge Study (BIDS): a multi-centre, parallel group, double-blind, randomised controlled, equivalence study with economic evaluation</t>
  </si>
  <si>
    <t>Surgical Trial In Traumatic intraCerebral Haemorrhage (STITCH): a randomised controlled trial of early surgery compared with initial conservative treatment</t>
  </si>
  <si>
    <t>07/36/01</t>
  </si>
  <si>
    <t>10/69/05</t>
  </si>
  <si>
    <t>Usha Chakravarthy / QUB</t>
  </si>
  <si>
    <t>Nadine Foster / Keele</t>
  </si>
  <si>
    <t>A randomised controlled trial of alternative treatments to inhibit VEGF in Age-related choroidal Neovascularisation (IVAN)</t>
  </si>
  <si>
    <t>Evaluating Acupuncture and Standard care for pregnant women with Back pain (EASE Back): a feasibility study and pilot randomised trial</t>
  </si>
  <si>
    <t>An explanatory randomised controlled trial testing the effects of targeting in treatment, using cognitive behavioural therapy, worry in patients with persistent persecutory delusions: The Worry Intervention Trial (WIT)</t>
  </si>
  <si>
    <t>07/37/16</t>
  </si>
  <si>
    <t>095</t>
  </si>
  <si>
    <t>12/5004/03</t>
  </si>
  <si>
    <t>Joe Sanderson / Birmingham</t>
  </si>
  <si>
    <t>12/62/01</t>
  </si>
  <si>
    <t>13/70/01</t>
  </si>
  <si>
    <t>11/77/87 (RP-PG-0407-10147)</t>
  </si>
  <si>
    <t>John Gladman / Nottingham</t>
  </si>
  <si>
    <t>Medical Crises in Older People</t>
  </si>
  <si>
    <t>Towards a framework for enhancing procurement and supply chain management practice in the NHS: lessons for managers and clinicians from a synthesis of the theoretical and empirical literature</t>
  </si>
  <si>
    <t>09/1801/1069</t>
  </si>
  <si>
    <t>096</t>
  </si>
  <si>
    <t>097</t>
  </si>
  <si>
    <t>098</t>
  </si>
  <si>
    <t>099</t>
  </si>
  <si>
    <t>11/2004/10</t>
  </si>
  <si>
    <t>11/1015/21</t>
  </si>
  <si>
    <t>12/5004/01</t>
  </si>
  <si>
    <t>Huw Davies / St Andrews</t>
  </si>
  <si>
    <t>Jonathan Benn / ICL</t>
  </si>
  <si>
    <t>Bailey / Sussex</t>
  </si>
  <si>
    <t>Ruth McDonald / Warwick BS</t>
  </si>
  <si>
    <t>12/49/01</t>
  </si>
  <si>
    <t>12/203/03</t>
  </si>
  <si>
    <t>Bunn / Hertfordshire</t>
  </si>
  <si>
    <t>08/1809/250</t>
  </si>
  <si>
    <t>Evaluation of the advancing quality pay for performance programme in the NHS North West</t>
  </si>
  <si>
    <t>Evaluating the evidence on employee engagement and its potential benefits to NHS staff: a narrative synthesis of the literature</t>
  </si>
  <si>
    <t>Evaluation of a continuous monitoring and multi-level feedback initiative to improve quality of anaesthetic care and perioperative workflow efficiency</t>
  </si>
  <si>
    <t>Psychological and psychosocial interventions for cannabis cessation in adults: a systematic review short report</t>
  </si>
  <si>
    <t xml:space="preserve">The impact of Cochrane Reviews: a mixed method evaluation of outputs from Cochrane review groups supported by the NIHR </t>
  </si>
  <si>
    <t>Joanna Wardlaw / Edinburgh</t>
  </si>
  <si>
    <t>Improving practice in safeguarding at the interface between hospital services and children’s social care: a mixed-methods case study</t>
  </si>
  <si>
    <t>09/1002/37</t>
  </si>
  <si>
    <t>09/22/111</t>
  </si>
  <si>
    <t>10/38/03</t>
  </si>
  <si>
    <t>Dr Azuara-Blanco / QUB</t>
  </si>
  <si>
    <t>Mark Williams / Oxford</t>
  </si>
  <si>
    <t>Research utilisation and knowledge mobilisation in the commissioning and joint planning of public health interventions to reduce alcohol related harms - a study in the co-creation of knowledge</t>
  </si>
  <si>
    <t>Comparative study of new imaging technologies for the diagnosis of glaucoma (GATE study). Evaluation of the diagnostic accuracy, performance as triage tests, and cost-effectiveness</t>
  </si>
  <si>
    <t>Active Treatment for Idiopathic Adolescent Scoliosis (ACTIvATeS) - a feasibility study</t>
  </si>
  <si>
    <t>103</t>
  </si>
  <si>
    <t>12/5001/14</t>
  </si>
  <si>
    <t>Dr Paul Galdas / York</t>
  </si>
  <si>
    <t>09/1801/1063</t>
  </si>
  <si>
    <t>08/1718/202</t>
  </si>
  <si>
    <t>Jill Fairbank / Universities UK</t>
  </si>
  <si>
    <t>13/111/01</t>
  </si>
  <si>
    <t>10/57/08</t>
  </si>
  <si>
    <t>08/13/16</t>
  </si>
  <si>
    <t>Fay Crawford / Newcastle upon Tyne NHS Hosp.</t>
  </si>
  <si>
    <t>Steve Goodacre / ScHARR</t>
  </si>
  <si>
    <t>Geoffrey Warhurst / Manchester</t>
  </si>
  <si>
    <t>A systematic review and meta-ethnography to identify how effective, cost-effective, accessible, and acceptable self-management support interventions are for men with long-term conditions ('self-man')</t>
  </si>
  <si>
    <t>Integration and Continuity of Primary Care: Polyclinics and Alternatives, a Patient-Centred Analysis of How Organisation Constrains Care Coordination</t>
  </si>
  <si>
    <t>The National Institute for Health Research Service Delivery and Organisation Network: Final Report</t>
  </si>
  <si>
    <t>Fluorouracil plasma monitoring: systematic review and economic evaluation of the My5-FU assay for guiding dose adjustment in patients receiving fluorouracil chemotherapy by continuous infusion</t>
  </si>
  <si>
    <t>A systematic review and individual patient data meta-analysis of prognostic factors for foot ulceration in people with diabetes: the international research collaboration for the prediction of diabetic foot ulcerations (PODUS)</t>
  </si>
  <si>
    <t>The PAndemic INfluenza Triage in the Emergency Department (PAINTED) pilot study</t>
  </si>
  <si>
    <t>11/46/07</t>
  </si>
  <si>
    <t>Clinical diagnostic accuracy of rapid detection of healthcare-associated bloodstream infection in critical care using multi-pathogen real-time polymerase chain reaction (RT-PCR) technology</t>
  </si>
  <si>
    <t>Total hip replacement and surface replacement for the treatment of pain and disability resulting from end-stage arthritis of the hip (review of technology appraisal guidance 2 and 44): systematic review and economic evaluation</t>
  </si>
  <si>
    <t>Computed tomographic colonography compared with colonoscopy or barium enema for diagnosis of colorectal cancer in older symptomatic patients: two multicentre randomised trials with economic evaluation (the SIGGAR trials)</t>
  </si>
  <si>
    <t>09/20/16</t>
  </si>
  <si>
    <t>Robin Spiller / Nottingham Uni Hosp Trust.</t>
  </si>
  <si>
    <t>104</t>
  </si>
  <si>
    <t>105</t>
  </si>
  <si>
    <t>10/2002/23</t>
  </si>
  <si>
    <t>10/1010/05</t>
  </si>
  <si>
    <t>Andrew Wilson / Uni of Leicester</t>
  </si>
  <si>
    <t>10/1008/43</t>
  </si>
  <si>
    <t>Jennifer Hollowell / Uni of Oxford</t>
  </si>
  <si>
    <t>08/116/85</t>
  </si>
  <si>
    <t>10/97/01</t>
  </si>
  <si>
    <t>Fiona Lecky</t>
  </si>
  <si>
    <t>Rafael Perera / Oxford</t>
  </si>
  <si>
    <t>Optimal strategies for monitoring lipid levels in patients at risk or with cardiovascular disease: best marker for monitoring and cost-effectiveness of different monitoring frequencies</t>
  </si>
  <si>
    <t>Care and communication between health professionals and patients affected by severe or chronic illness in community care settings: A qualitative study</t>
  </si>
  <si>
    <t>Establishing and implementing best practice to reduce unplanned admissions in those aged 85+ through system change (ESCAPE 85+)</t>
  </si>
  <si>
    <t>The Birthplace in England Research Programme: further analyses to enhance policy and service delivery decision-making for planned place of birth</t>
  </si>
  <si>
    <t>Efficacy and mode of action of mesalazine in the treatment of diarrhoea-predominant irritable bowel syndrome(MIBS)</t>
  </si>
  <si>
    <t>Screening for psychological and mental health difficulties in young people who offend: a systematic review and decision model</t>
  </si>
  <si>
    <t>Volume 19</t>
  </si>
  <si>
    <t>06/403/90</t>
  </si>
  <si>
    <t>Nicholas Paton / Yoo Loo Lin Sch of Med</t>
  </si>
  <si>
    <t>11/3001/16</t>
  </si>
  <si>
    <t>Sally Barber / Bradford Inst for Health Research</t>
  </si>
  <si>
    <t>A randomised controlled trial of a protease inhibitor monotherapy versus continuing combination antiretroviral therapy for HIV-1 infected patients previously established on a dual nucleoside and non-nucleoside combination regimen</t>
  </si>
  <si>
    <t>Pre-schoolers in the Playground - a pilot cluster randomised controlled trial of a physical activity intervention for children aged 18 months to 4 years old</t>
  </si>
  <si>
    <t>11/77/88 (RP-PG-0407-10056)</t>
  </si>
  <si>
    <t>DAR</t>
  </si>
  <si>
    <t>Jane Nixon / Leeds</t>
  </si>
  <si>
    <t>Using clinical practice variations as a method for commissioners and clinicians to identify and prioritise opportunities for disinvestment in health care: a cross-sectional study, systematic reviews and qualitative study</t>
  </si>
  <si>
    <t>Volume 3</t>
  </si>
  <si>
    <t>107</t>
  </si>
  <si>
    <t>108</t>
  </si>
  <si>
    <t>09/2000/63</t>
  </si>
  <si>
    <t>Kate Tilling / Bristol</t>
  </si>
  <si>
    <t>Jane Dalton / York</t>
  </si>
  <si>
    <t>06/402/94</t>
  </si>
  <si>
    <t>Barney Reeves / Bristol</t>
  </si>
  <si>
    <t>A multi-centre randomised controlled trial of Transfusion Indication Threshold Reduction on transfusion rates, morbidity and healthcare resource use following cardiac surgery (TITRe2)</t>
  </si>
  <si>
    <t>Development, validation and evaluation of an instrument for active monitoring of men with clinically localised prostate cancer</t>
  </si>
  <si>
    <t>Service user engagement and health service reconfiguration: a rapid evidence synthesis</t>
  </si>
  <si>
    <t>How effective are interventions at reducing socioeconomic inequalities in obesity among children and adults? Two systematic reviews</t>
  </si>
  <si>
    <t>10/2001/36</t>
  </si>
  <si>
    <t>Patricia Wilson / Hertfordshire</t>
  </si>
  <si>
    <t>Research with Patient and Public Involvement: a Realist Evaluation. The RAPPORT study</t>
  </si>
  <si>
    <t>11/46/14</t>
  </si>
  <si>
    <t>Wei Shen Lim / Nottingham University Hospitals NHS Trust</t>
  </si>
  <si>
    <t>11/3008/21</t>
  </si>
  <si>
    <t>Nicky Stanley / Lancashire</t>
  </si>
  <si>
    <t>The Cannabinoid Use in Progressive Inflammatory brain Disease (CUPID) trial: a randomised double blind placebo-controlled parallel group multicentre trial and economic evaluation of cannabinoids to slow progression in multiple sclerosis</t>
  </si>
  <si>
    <t>08/52/02</t>
  </si>
  <si>
    <t>Raymond MacAllister / LSHTM</t>
  </si>
  <si>
    <t>Remote pre-conditioning for protection against ischaemia-reperfusion in renal transplantation (REPAIR): a multi-centre, multi-national, double-blind, factorial designed randomised controlled trial</t>
  </si>
  <si>
    <t>10/1007/06</t>
  </si>
  <si>
    <t>A Realist Analysis of Hospital Patient Safety in Wales - applied learning for alternative contexts from a multi site case study</t>
  </si>
  <si>
    <t>110</t>
  </si>
  <si>
    <t>10/1011/48</t>
  </si>
  <si>
    <t>Michael Allen</t>
  </si>
  <si>
    <t>Martin Kitchener / Cardiff</t>
  </si>
  <si>
    <t>Right cot, right place, right time. Using neonatal care data and computer simulation to improve the design and organisation of neonatal care networks</t>
  </si>
  <si>
    <t>11/74/01</t>
  </si>
  <si>
    <t>Matthew Stevenson / Sheffield</t>
  </si>
  <si>
    <t>Adalimumab, etanercept, infliximab, certolizumab pegol, golimumab, tocilizumab and abatacept for the treatment of rheumatoid arthritis not previously treated with disease-modifying anti-rheumatic drugs and after the failure of conventional disease-modifying anti-rhuematic drugs only: systematic review and economic evaluation</t>
  </si>
  <si>
    <t>08/43/39</t>
  </si>
  <si>
    <t>Hamish McAllister-Williams / Newcastle</t>
  </si>
  <si>
    <t>The clinical effectiveness and cost-effectiveness of telephone triage for managing same-day consultation requests in general practice: a cluster randomised controlled trial comparing general practitioner-led and nurse-led management systems with usual care (the ESTEEM trial)</t>
  </si>
  <si>
    <t>Methods for the estimation of the National Institute for Health and Care Excellence cost-effectiveness threshold</t>
  </si>
  <si>
    <t>12/42/01</t>
  </si>
  <si>
    <t>Louise Crathorne / Exeter</t>
  </si>
  <si>
    <t>11/36/09</t>
  </si>
  <si>
    <t>Steve Goodacre / Sheffield</t>
  </si>
  <si>
    <t>The effectiveness and cost-effectiveness of erythropoiesis-stimulating agents (epoetin and darbepoetin) for treating cancer-treatment induced anaemia (including review of TA142): a systematic review and economic model</t>
  </si>
  <si>
    <t>Pre-hospital non-invasive ventilation for acute respiratory failure: a systematic review and cost-effectiveness evaluation</t>
  </si>
  <si>
    <t>11/27/01</t>
  </si>
  <si>
    <t>Janine Dretzke / Birmingham</t>
  </si>
  <si>
    <t>The cost-effectiveness of community based non-invasive ventilation (NIV) in patients with stable end stage COPD with hypercapnic respiratory failure. A systematic review and economic evaluation.</t>
  </si>
  <si>
    <t>07/01/07</t>
  </si>
  <si>
    <t>Carl Clarke / Birmingham</t>
  </si>
  <si>
    <t>10/96/01</t>
  </si>
  <si>
    <t>Francis Drobniewski / Imperial</t>
  </si>
  <si>
    <t>Systematic review, meta-analysis and economic modelling of molecular diagnostic tests for antibiotic resistance in tuberculosis</t>
  </si>
  <si>
    <t>Blinded randomised controlled trial of low dose Adjuvant Steroids in Adults admitted to hospital with Pandemic influenza (ASAP): a trial 'in hibernation', fready for rapid activation</t>
  </si>
  <si>
    <t>Evaluating a major innovation in hospital design: workforce implications and impact on patient and staff experiences of all single room hospital accommodation</t>
  </si>
  <si>
    <t>UK DRAFFT: a randomised controlled trial of percutaneous fixation with Kirschner wires versus volar locking-plate fixation in the treatment of adult patients with a dorsally displaced fracture of the distal radius</t>
  </si>
  <si>
    <t>112</t>
  </si>
  <si>
    <t>113</t>
  </si>
  <si>
    <t>11/1022/04</t>
  </si>
  <si>
    <t>Greenhalgh / Leeds</t>
  </si>
  <si>
    <t>Andrew Booth / Sheffield</t>
  </si>
  <si>
    <t>12/47/01</t>
  </si>
  <si>
    <t>08/56/01</t>
  </si>
  <si>
    <t>Sophie Beale / Liverpool</t>
  </si>
  <si>
    <t>Willem Kuyken / Oxford</t>
  </si>
  <si>
    <t>09/3008/07</t>
  </si>
  <si>
    <t>Jennie Popay / Lancaster</t>
  </si>
  <si>
    <t>The effectiveness and cost-effectiveness of mindfulness-based cognitive therapy compared with maintenance antidepressant treatment in the prevention of depressive relapse/recurrence: results of a randomised controlled trial (the PREVENT study)</t>
  </si>
  <si>
    <t>Demand management for planned care: a realist synthesis</t>
  </si>
  <si>
    <t>What is the evidence for the feasibility, appropriateness, meaningfulness, effectiveness and cost effectiveness of group clinics for patients with chronic conditions? A systematic review</t>
  </si>
  <si>
    <t>Marion Knight / Oxford</t>
  </si>
  <si>
    <t>Planning for a cohort study to investigate the impact and management of influenza in pregnancy in a future pandemic</t>
  </si>
  <si>
    <t xml:space="preserve">Physiotherapy and occupational therapy versus no therapy in mild to moderate Parkinson's disease: a large pragmatic randomised controlled trial (PD REHAB) </t>
  </si>
  <si>
    <t>Preventing Domestic Abuse for Children and Young People (PEACH): A Mixed Knowledge Scoping Review</t>
  </si>
  <si>
    <t>The impact on health inequalities of approaches to community engagement in the New Deal for Communities regeneration initiative. A mixed methods evaluation</t>
  </si>
  <si>
    <t>115</t>
  </si>
  <si>
    <t>12/135/02</t>
  </si>
  <si>
    <t>Martin Roland / Cambridge</t>
  </si>
  <si>
    <t>Outpatient services and primary care: scoping review, substudies and international comparisons</t>
  </si>
  <si>
    <t>11/46/12</t>
  </si>
  <si>
    <t>Alison Eastwood / York</t>
  </si>
  <si>
    <t>Kristian Pollock/ Queens Medical Centre Derby</t>
  </si>
  <si>
    <t>Lois Thomas / Central Lancashire</t>
  </si>
  <si>
    <t>116</t>
  </si>
  <si>
    <t>09/1809/1072</t>
  </si>
  <si>
    <t>Jo Rycroft-Malone / Bangor</t>
  </si>
  <si>
    <t>Susan Michie / UCL</t>
  </si>
  <si>
    <t>06/92/57</t>
  </si>
  <si>
    <t>Methods for strengthening evaluation and implementation: specifying components of behaviour change interventions</t>
  </si>
  <si>
    <t>Collective action for knowledge mobilisation: a realist evaluation of the collaborations for leadership in applied health research and care</t>
  </si>
  <si>
    <t>Multisite implementation of trained volunteer doula support for disadvantaged childbearing women: a mixed-methods evaluation</t>
  </si>
  <si>
    <t>Helen Spilby / Nottingham</t>
  </si>
  <si>
    <t>Contracting with General Dental Services: a mixed methods study on factors influencing responses to contracts in English general dental practice</t>
  </si>
  <si>
    <t>10/90/10</t>
  </si>
  <si>
    <t>Dr Hopkinson / Royal Brompton Hospital</t>
  </si>
  <si>
    <t>09/91/36</t>
  </si>
  <si>
    <t>12/152/01</t>
  </si>
  <si>
    <t>12/151/03</t>
  </si>
  <si>
    <t>09/163/02</t>
  </si>
  <si>
    <t>Professor Vale / Newcastle</t>
  </si>
  <si>
    <t>Susan Baxter / Sheffield</t>
  </si>
  <si>
    <t>Mark Blyth / Glasgow Royal Infirmary</t>
  </si>
  <si>
    <t>Effectiveness and economic evaluation of Self-Help Educational Materials for the Prevention of Smoking Relapse: randomised controlled trial</t>
  </si>
  <si>
    <t>Interventions for hyperemesis gravidarum: A systematic review and economic evaluation. HTA 12/152</t>
  </si>
  <si>
    <t>Non-pharmacological treatments for stuttering in children and adults: a systematic review and evaluation of effectiveness, and exploration of barriers to successful outcomes</t>
  </si>
  <si>
    <t>Diagnostic accuracy of the Thessaly Test, standardised clinical history, and other clinical examination tests (Apley’s, McMurray’s and Joint Line Tenderness) for meniscal tears in comparison to MRI diagnosis</t>
  </si>
  <si>
    <t>14/03/01</t>
  </si>
  <si>
    <t>12/71/01</t>
  </si>
  <si>
    <t>Norman Waugh / Warwick</t>
  </si>
  <si>
    <t>The clinical and cost-effectiveness of PROGENSA PCA3 Assay and the Prostate Health Index (phi) in the diagnosis of prostate cancer: a systematic review and economic evaluation</t>
  </si>
  <si>
    <t>Pan-retinal photocoagulation and other forms of laser treatment and drug therapies for non-proliferative diabetic retinopathy: systematic review and economic evaluation</t>
  </si>
  <si>
    <t>Trial report on a randomised controlled study of bronchoscopic lung volume reduction with endobronchial valves for patients with heterogeneous emphysema and intact interlobar fissures - the BeLieVeR-HIFi study</t>
  </si>
  <si>
    <t>Candice Imison / King’s Fund</t>
  </si>
  <si>
    <t>Vanessa Pinfold / McPin Foundation</t>
  </si>
  <si>
    <t>William Hollingworth / Bristol</t>
  </si>
  <si>
    <t>23/10/14</t>
  </si>
  <si>
    <t>01/04/14</t>
  </si>
  <si>
    <t>The HELPER programme: HEalthy Living and Prevention of Early Relapse – three exploratory randomised controlled trials of phase-specific interventions in first-episode psychosis</t>
  </si>
  <si>
    <t>NETS page</t>
  </si>
  <si>
    <t>12/44/01</t>
  </si>
  <si>
    <t>13/46/01</t>
  </si>
  <si>
    <t>08/71/01</t>
  </si>
  <si>
    <t>09/91/22</t>
  </si>
  <si>
    <t>09/800/14</t>
  </si>
  <si>
    <t>Emma Loveman / Soton</t>
  </si>
  <si>
    <t>Steven Edwards / BMJ</t>
  </si>
  <si>
    <t>Nerys Woolacott / York</t>
  </si>
  <si>
    <t>Samuel McClinton / Aberdeen Royal Infirmary</t>
  </si>
  <si>
    <t>Daniel Hind / Sheffield</t>
  </si>
  <si>
    <t>Martin Brown / UCL</t>
  </si>
  <si>
    <t>Educational interventions to improve quality ofl ife in people with chronic inflammatory skin diseases: systematic reviews of clinical and cost effectiveness</t>
  </si>
  <si>
    <t>Clinical and cost effectiveness of interventions for the treatment of anogenital warts: systematic review and economic evaluation</t>
  </si>
  <si>
    <t>TNF-alpha inhibitors for ankylosing spondylitis and non-radiographic axial spondyloarthritis: a systematic review and economic evaluation</t>
  </si>
  <si>
    <t>Use of drug therapy in the management of symptomatic ureteric stones in hospitalised adults: a multicentre placebo controlled randomised trial and cost effectiveness analysis of a calcium channel blocker (nifedipine and an α-blocker (tamsulosin) (The SUSPEND Trial)</t>
  </si>
  <si>
    <t>SABRE: Hypertonic saline in acute bronchiolitis: Randomised controlled trial, economic evaluation, systematic review and meta-analysis</t>
  </si>
  <si>
    <t>Carotid artery stenting compared with endarterectomy in patients with symptomatic carotid stenosis (International Carotid Stenting Study): a randomised controlled trial with cost-effectiveness analysis</t>
  </si>
  <si>
    <t>13/11/01</t>
  </si>
  <si>
    <t>11/77/80 (RP-PG-0407-10029)</t>
  </si>
  <si>
    <t>David Field / Leicester</t>
  </si>
  <si>
    <t>Towards reducing variations in infant mortality and morbidity: A population based approach</t>
  </si>
  <si>
    <t>EM</t>
  </si>
  <si>
    <t>09/3007/02</t>
  </si>
  <si>
    <t>10/3009/06</t>
  </si>
  <si>
    <t>David Fone / Cardiff</t>
  </si>
  <si>
    <t>David Elliot / Bradford</t>
  </si>
  <si>
    <t>Change in alcohol outlet density and alcohol-related harm to population health (CHALICE): A comprehensive record-linked database study in Wales</t>
  </si>
  <si>
    <t>Analysis of gait kinematics to determine the effect of manipulating the appearance of stairs to improve safety</t>
  </si>
  <si>
    <t>NIHR Pressure Ulcer Programme</t>
  </si>
  <si>
    <t>117</t>
  </si>
  <si>
    <t>10/1007/02</t>
  </si>
  <si>
    <t>Russell Mannion / Bham</t>
  </si>
  <si>
    <t>11/129/195</t>
  </si>
  <si>
    <t>Usha Chakravarthy / Queen's Uni of Belfast</t>
  </si>
  <si>
    <t>11/77/17 (RP-PG-0606-1086)</t>
  </si>
  <si>
    <t>Tony Morrison / Manch West Mental Health NHS Found. Trust</t>
  </si>
  <si>
    <t>10/3007/06</t>
  </si>
  <si>
    <t>Stephen Stansfeld / QMU of London</t>
  </si>
  <si>
    <t>The Effectiveness, cost-effectiveness and acceptability of Community versus Hospital Eye Service follow-up for patients with neovascular age-related macular degeneration with quiescent disease: a virtual randomised balanced incomplete block trial (ECHoES)</t>
  </si>
  <si>
    <t>Effective Board Governance of Safe Care: A Mixed-Methods Study A (Theoretically underpinned) cross-sectioned examination of the breadth and depth of relationships through local case studies and national surveys</t>
  </si>
  <si>
    <t>Psychological approaches to understanding and promoting recovery from psychosis and bipolar disorder</t>
  </si>
  <si>
    <t>Pilot study of a randomised trial of a guided e-learning health promotion intervention for managers based on management standards for the improvement of employee wellbeing and reduction of sickness absence: The GEM Study</t>
  </si>
  <si>
    <t>10/2001/29</t>
  </si>
  <si>
    <t>Carrol Gamble / Liverpool</t>
  </si>
  <si>
    <t>09/01/27</t>
  </si>
  <si>
    <t>Ian Williamson / Soton</t>
  </si>
  <si>
    <t>11/141/05</t>
  </si>
  <si>
    <t>Rhiannon Whitaker / Bangor</t>
  </si>
  <si>
    <t>Vasiliki Orgeta / UCL</t>
  </si>
  <si>
    <t>08/116/06</t>
  </si>
  <si>
    <t>14/18/01</t>
  </si>
  <si>
    <t>An open randomised study of autoinflation in 4 to 11 year-old school children with otitis media with effusion in primary care</t>
  </si>
  <si>
    <t>Intervention Now to Eliminate Repeat Unintended Pregnancy in Teenagers (INTERUPT): a systematic review of intervention effectiveness and cost-effectiveness, qualitative and realist synthesis of implementation factors and urer engagement</t>
  </si>
  <si>
    <t>Individual Cognitive Stimulation Therapy for dementia (iCST): effectiveness and cost-effectiveness pragmatic multicentre randomised trial</t>
  </si>
  <si>
    <t>Procalcitonin (PCT) testing to guide antibiotic therapy for the treatment of sepsis in intensive care settings and for suspected bacterial infection in emergency department settings: A systematic review and cost-effectiveness analysis</t>
  </si>
  <si>
    <t>An evidence base to optimise methods for involving patient and public contributors in clinical trials</t>
  </si>
  <si>
    <t>09/104/16</t>
  </si>
  <si>
    <t>Emma Horrocks / Q Mary Uni London</t>
  </si>
  <si>
    <t>Jane Daniels / Brum</t>
  </si>
  <si>
    <t>Double blind randomised controlled trial of percutaneous tibial nerve stimulation vs sham electrical stimulation in the treatment of faecal incontinence: CONtrol of Faecal Incontinence using Distal NeuromodulaTion (The CONFIDeNT Trial)</t>
  </si>
  <si>
    <t>Accuracy and economic evaluation of bladder ultrasound in the diagnosis of detrusor overactivity: a study to evaluate if ultrasound can reduce the need for urodynamics</t>
  </si>
  <si>
    <t>08/56/02</t>
  </si>
  <si>
    <t>06/80/01</t>
  </si>
  <si>
    <t>Andrew Clark / Hull York</t>
  </si>
  <si>
    <t>10/66/01</t>
  </si>
  <si>
    <t>Peter Scanlon / Cheltenham</t>
  </si>
  <si>
    <t>13/05/01</t>
  </si>
  <si>
    <t>Miriam Brazzelli / Aberdeen</t>
  </si>
  <si>
    <t>06/92/59</t>
  </si>
  <si>
    <t>Graham Dunn / Manchester</t>
  </si>
  <si>
    <t>Does Home Oxygen Therapy (HOT) in addition to standard care reduce disease severity and improve symptoms in people with chronic heart failure? A randomised trial of home oxygen therapy for patients with chronic heart failure</t>
  </si>
  <si>
    <t>Development of a cost-effectiveness model for optimization of the screening interval in diabetic retinopathy screening</t>
  </si>
  <si>
    <t>Collagenase clostridium histolyticum for the treatment of Dupuytren's contracture: systematic review and economic evaluation</t>
  </si>
  <si>
    <t>Evaluation and validation of social and psychological markers in randomised trials of complex interventions in mental health</t>
  </si>
  <si>
    <t>09/22/122</t>
  </si>
  <si>
    <t>Randomised controlled trial of Antiglucocorticoid augmentation (metyrapone) of anti-Depressants in Depression (ADD Study)</t>
  </si>
  <si>
    <t>119</t>
  </si>
  <si>
    <t>11/2004/12</t>
  </si>
  <si>
    <t>Alan Simpson / City</t>
  </si>
  <si>
    <t>Cross-national comparative case study of recovery-focused mental health care planning and coordination</t>
  </si>
  <si>
    <t>07/01/14</t>
  </si>
  <si>
    <t>Michael Ussher / St George's</t>
  </si>
  <si>
    <t>09/161/01</t>
  </si>
  <si>
    <t>Linda Bauld / Stirling</t>
  </si>
  <si>
    <t>13/72/01</t>
  </si>
  <si>
    <t>08/14/03</t>
  </si>
  <si>
    <t>Martin Dennis / Edinburgh</t>
  </si>
  <si>
    <t>Evaluating Long Term Outcomes of NHS Stop Smoking Services (ELONS)</t>
  </si>
  <si>
    <t>Graduated compression stockings for the prevention of deep vein thrombosis in postoperative surgical patients; a systematic review and economic model with a value of information analysis</t>
  </si>
  <si>
    <t>The CLOTS 3 trial: a randomised controlled trial to determine whether intermittent pneumatic compression reduces the risk of post stroke deep vein thrombosis and to estimate its cost effectiveness.</t>
  </si>
  <si>
    <t>10/3010/21</t>
  </si>
  <si>
    <t>Simon Moore / Cardiff</t>
  </si>
  <si>
    <t>All-Wales Licensed Premises Intervention (AWLPI): A Randomised Controlled Trial of an Intervention to Reduce Alcohol-Related Violence</t>
  </si>
  <si>
    <t>120</t>
  </si>
  <si>
    <t>08/1813/256</t>
  </si>
  <si>
    <t>John Ellershaw / Liverpool</t>
  </si>
  <si>
    <t>The Care of Dying People in Nursing Homes and Intensive Care Units: a qualitative mixed methods study</t>
  </si>
  <si>
    <t>05/47/02</t>
  </si>
  <si>
    <t>James Daniels</t>
  </si>
  <si>
    <t>Andrew Carr / Oxford</t>
  </si>
  <si>
    <t>Clinical and cost-effectiveness of open and arthroscopic rotator cuff repair (the UKUFF Randomised Trial)</t>
  </si>
  <si>
    <t>A randomised controlled trial of effectiveness and cost effectiveness of levonorgestrel containing intrauterine system in primary care against standard treatment for menorrhagia – the Eclipse Trial</t>
  </si>
  <si>
    <t>11/3004/02</t>
  </si>
  <si>
    <t>11/46/09</t>
  </si>
  <si>
    <t>Phil Edwards / LSHTM</t>
  </si>
  <si>
    <t>Ellen Fragaszy / UCL</t>
  </si>
  <si>
    <t>What is the effect of reduced street lighting on crime and road traffic injuries at night? A mixed-methods study</t>
  </si>
  <si>
    <t>Population-level susceptibility, severity and spread of pandemic influenza: design of and initial results from a pre-pandemic and hibernating pandemic phase study using cross-sectional data from the Health Survey for England (HSE)</t>
  </si>
  <si>
    <t>Craig Robert Ramsay / Aberdeen</t>
  </si>
  <si>
    <t>David Fitzmaurice / Birmingham</t>
  </si>
  <si>
    <t xml:space="preserve">Matthew W Cooke / Warwick </t>
  </si>
  <si>
    <t>11/95/03</t>
  </si>
  <si>
    <t>Jane Morrell / Nottingham</t>
  </si>
  <si>
    <t>Professor Williams / Nottingham</t>
  </si>
  <si>
    <t>02/06/02</t>
  </si>
  <si>
    <t>A systematic review, evidence synthesis and meta-analysis of quantitative and qualitative studies evaluating the effectiveness, cost-effectiveness, safety and acceptability of interventions to prevent postnatal depression</t>
  </si>
  <si>
    <t>Setting priorities and reducing uncertainties in the prevention and treatment of people with skin diseases</t>
  </si>
  <si>
    <t>11/77/91 (RP-PG-0407-10177)</t>
  </si>
  <si>
    <t>09/2000/65</t>
  </si>
  <si>
    <t>07/01/38</t>
  </si>
  <si>
    <t>Peter Hillmen / Leeds</t>
  </si>
  <si>
    <t>Clinical effectiveness and cost-effectiveness results from the randomised, phase IIB trial in previously untreated patients with Chronic Lymphocytic Leukaemia (CLL) to compare fludarabine, cyclophosphamide and rituximab (FCR) with fludarabine, cyclophosphamide, mitoxantrone and low dose rituximab (FCM-miniR): the Attenuated dose Rituximab with ChemoTherapy In CLL (ARCTIC) trial</t>
  </si>
  <si>
    <t>Ensuring comparisons of health care providers are fair: development and validation of risk prediction models for critically ill patients</t>
  </si>
  <si>
    <t>Non-pharmacological interventions for attention-deficit/hyperactivity disorder (ADHD) delivered in school settings: systematic reviews of quantitative and qualitative research</t>
  </si>
  <si>
    <t>Fujian Song / UEA</t>
  </si>
  <si>
    <t>A scoping study to explore the cost-effectiveness of next-generation sequencing compared with traditional genetic testing for the diagnosis of learning disabilities in children</t>
  </si>
  <si>
    <t>Erlotinib and gefitinib for treating non-small cell lung cancer that has progressed following prior chemotherapy (review of NICE technology appraisals 162 and 175): a systematic review and economic evaluation</t>
  </si>
  <si>
    <t>Mobilising knowledge to improve UK health care: learning from other countries and other sectors – a multimethod mapping study</t>
  </si>
  <si>
    <t>122</t>
  </si>
  <si>
    <t>11/2004/28</t>
  </si>
  <si>
    <t>Michael Bedfold / East Kent NHS Trust</t>
  </si>
  <si>
    <t>Development of risk models for the prediction of new or worsening Acute Kidney Injury (AKI) on or during hospital admission</t>
  </si>
  <si>
    <t>14/06/07</t>
  </si>
  <si>
    <t>Susan Guthrie / RAND</t>
  </si>
  <si>
    <t>The impact of the NIHR Health Technology Assessment Programme, 2003-2013, a multi-method evalution</t>
  </si>
  <si>
    <t>11/3009/04</t>
  </si>
  <si>
    <t>Julia Bailey / UCL</t>
  </si>
  <si>
    <t>Sexual health promotion for young people delivered via digital media: a scoping review</t>
  </si>
  <si>
    <t>08/43/03</t>
  </si>
  <si>
    <t>Chinedu Nwokoro / Uni of London</t>
  </si>
  <si>
    <t>06/98/02</t>
  </si>
  <si>
    <t>MRC I&amp;I</t>
  </si>
  <si>
    <t>Tony Ades / Bristol</t>
  </si>
  <si>
    <t>11/77/104 (RP-PG-0407-10500)</t>
  </si>
  <si>
    <t>Jeremy Coid /  Queen Mary Uni of London</t>
  </si>
  <si>
    <t>The natural history of Chlamydia trachomatis infection in women: a multi-parameter evidence synthesis</t>
  </si>
  <si>
    <t>Improving risk management in mental health services - a multi-methods approach</t>
  </si>
  <si>
    <t>Parent-determined oral montelukast therapy for preschool wheeze with stratification for arachidonate-5-lipoxygenase (ALOX5)</t>
  </si>
  <si>
    <t>10/27/01</t>
  </si>
  <si>
    <t>Gerry McCann / Leicester</t>
  </si>
  <si>
    <t>123</t>
  </si>
  <si>
    <t>Janette Turner / Sheffield</t>
  </si>
  <si>
    <t>13/134/01</t>
  </si>
  <si>
    <t>Prof Brazzelli / Aberdeen</t>
  </si>
  <si>
    <t>The clinical and cost-effectiveness of open mesh repairs in adults presenting with a clinically diagnosed unilateral, primary inguinal hernia who are operated in an elective setting: systematic review and economic evaluation</t>
  </si>
  <si>
    <t>What evidence is there on the effectiveness of different models of delivering urgent care? A rapid review</t>
  </si>
  <si>
    <t>The Randomised Complete v Lesion Only Primary PCI Trial- Cardiovascular MRI substudy. (CvLPRIT CMR)</t>
  </si>
  <si>
    <t>10/104/41</t>
  </si>
  <si>
    <t>Petros Skapinakis / UCL</t>
  </si>
  <si>
    <t>11/110/01</t>
  </si>
  <si>
    <t>14/69/01</t>
  </si>
  <si>
    <t>Rob Riemsma / KSR</t>
  </si>
  <si>
    <t>07/37/47</t>
  </si>
  <si>
    <t>A systematic review of the clinical effectiveness and cost-effectiveness of pharmacological and psychological interventions for the management of obsessive-compulsive disorder in children/adolescents and adults</t>
  </si>
  <si>
    <t>The effectiveness, acceptability and cost-effectiveness of psychosocial interventions for maltreated children and adolescents: an evidence synthesis</t>
  </si>
  <si>
    <t>Type 1 diabetes: integrated sensor-augmented pump therapy systems for managing blood glucose levels (The MiniMed Paradigm Veo System and the Vibe and G4 Platinum CGM system), a systematic review and economic evaluation</t>
  </si>
  <si>
    <t>JT</t>
  </si>
  <si>
    <t>Protocolised Management is Sepsis (ProMISe): a multi-centre, randomised controlled trial of the clinical and cost-effectiveness of early, goal-directed, protocolised resuscitation for emerging septic shock</t>
  </si>
  <si>
    <t>Dr Archer / Sheffield</t>
  </si>
  <si>
    <t>10/94/02</t>
  </si>
  <si>
    <t>Joie Ensor / Birmigham</t>
  </si>
  <si>
    <t>12/153/52</t>
  </si>
  <si>
    <t>Carolyn Summerbell / Durham</t>
  </si>
  <si>
    <t>14/51/01</t>
  </si>
  <si>
    <t>Nick Meader / York</t>
  </si>
  <si>
    <t>Infliximab, adalimumab and golimumab for treating moderately to severely active ulcerative colitis after the failure of conventional therapy (including a review of TA140 and TA262): clinical effectiveness systematic review and economic model</t>
  </si>
  <si>
    <t>Improving outcomes for people in mental health crisis: a rapid synthesis of the evidence for available models of care</t>
  </si>
  <si>
    <t>Development of a prognostic model and clinical decision rule for the recurrence of venous thromboebolism (VTE) following treatment for a first unprovoked VTE</t>
  </si>
  <si>
    <t>Community pharmacy interventions for public health priorities: a systematic review of community pharmacy delivered smoking, alcohol and weight management interventions</t>
  </si>
  <si>
    <t>09/169/07</t>
  </si>
  <si>
    <t>HTA DAR</t>
  </si>
  <si>
    <t>11/29/01</t>
  </si>
  <si>
    <t>Morgan/King's College London</t>
  </si>
  <si>
    <t>Marshall</t>
  </si>
  <si>
    <t>Social Stories to alleviate challenging behaviour and social difficulties exhibited by children with Autism Spectrum Disorder in mainstream schools: design of a manualised training toolkit, and feasibility study for a cluster randomised controlled trial with nested qualitative and cost-effectiveness components</t>
  </si>
  <si>
    <t>The relationship between pelvic vein incompetence and chronic pelvic pain in women: an evidence synthesis</t>
  </si>
  <si>
    <t>11/77/96 (RP-PG-0707-10123)</t>
  </si>
  <si>
    <t>Increasing the acceptability and rates of organ donation among minority ethnic groups: A programme of research on Donation, Transplantation and Ethnicity (DonaTE)</t>
  </si>
  <si>
    <t>406</t>
  </si>
  <si>
    <t>445</t>
  </si>
  <si>
    <t>12/51/01</t>
  </si>
  <si>
    <t>Rosemary Rushmer / Teeside Uni</t>
  </si>
  <si>
    <t>125</t>
  </si>
  <si>
    <t>10/1010/06</t>
  </si>
  <si>
    <t>Jonathan Pinkney / Plymouth</t>
  </si>
  <si>
    <t>126</t>
  </si>
  <si>
    <t>Mark Rodgers / York</t>
  </si>
  <si>
    <t>11/97/01</t>
  </si>
  <si>
    <t>Jean Adams / Cambridge</t>
  </si>
  <si>
    <t>09/75/01</t>
  </si>
  <si>
    <t>Andrea Nelson / Leeds</t>
  </si>
  <si>
    <t>06/78/03</t>
  </si>
  <si>
    <t>John Williams / Swansea</t>
  </si>
  <si>
    <t>11/70/01</t>
  </si>
  <si>
    <t xml:space="preserve">Catherine Meads / Brunel </t>
  </si>
  <si>
    <t>08/38/01</t>
  </si>
  <si>
    <t>Arri Coomarasamy / Birmingham</t>
  </si>
  <si>
    <t>09/3000/03</t>
  </si>
  <si>
    <t>Paul Stallard / Bath</t>
  </si>
  <si>
    <t>09/3001/06</t>
  </si>
  <si>
    <t>David Ogilvie / Cambridge</t>
  </si>
  <si>
    <t>Effectiveness and acceptability of parental financial incentives and quasi-mandatory schemes for increasing uptake of vaccinations in preschool children: systematic review, qualitative study, and discrete choice experiment</t>
  </si>
  <si>
    <t>Concordance in diabetic foot ulceration: a cross-sectional study of agreement between wound swabbing and tissue sampling in infected ulcers</t>
  </si>
  <si>
    <t>Comparison Of iNfliximab and ciclosporin in STeroid Resistant Ulcerative Colitis: pragmatic randomised Trial and economic evaluation (CONSTRUCT)</t>
  </si>
  <si>
    <t>Does therapeutic writing help people with long-term conditions? Systematic review, realist synthesis and economic considerations</t>
  </si>
  <si>
    <t>FIRST TRIMESTER PROGESTERONE THERAPY IN WOMEN WITH A HISTORY OF UNEXPLAINED RECURRENT MISCARRIAGES A RANDOMISED, DOUBLE-BLIND, PLACEBO-CONTROLLED, INTERNATIONAL MULTI-CENTRE TRIAL AND ECONOMIC EVALUATION</t>
  </si>
  <si>
    <t>How can frontline expertise and new models of care best contribute to safely reducing avoidable acute admissions? A mixed-methods study of four acute hospitals</t>
  </si>
  <si>
    <t>Developing a methodological framework for organisational case studies: a rapid review and consensus development process</t>
  </si>
  <si>
    <t>A randomised controlled cluster trial comparing the effectiveness and cost-effectiveness of a school based cognitive behaviour therapy programme (FRIENDS) in the reduction of anxiety and improvement in mood in children aged 9/10</t>
  </si>
  <si>
    <t>Health impacts of the Cambridgeshire Guided Busway: a natural experimental study</t>
  </si>
  <si>
    <t>127</t>
  </si>
  <si>
    <t>09/2000/40</t>
  </si>
  <si>
    <t>Sheena Asthana / Plymouth</t>
  </si>
  <si>
    <t>Equity of utilisation of cardiovascular care and mental health services in England: a cohort-based cross-sectional study using small area estimation</t>
  </si>
  <si>
    <t>10/145/01</t>
  </si>
  <si>
    <t>Simon Noble / Cardiff</t>
  </si>
  <si>
    <t>Mark Thursz / Imperial College</t>
  </si>
  <si>
    <t>The clinical effectiveness and cost-effectiveness of STeroids or Pentoxifylline for Alcoholic Hepatitis (STOPAH): a 2x2 factorial, randomised controlled trial</t>
  </si>
  <si>
    <t>08/14/44</t>
  </si>
  <si>
    <t>10/34/01</t>
  </si>
  <si>
    <t>Robert Stein / University College London</t>
  </si>
  <si>
    <t>08/19/04</t>
  </si>
  <si>
    <t>Colin Simpson / Edinburgh</t>
  </si>
  <si>
    <t xml:space="preserve">OPTIMA: a randomised feasibility study of personalised care in the treatment of women with early breast cancer </t>
  </si>
  <si>
    <t xml:space="preserve">Collaborative Care and active surveillance for older adults with sub-threshold depression: a multi-centred randomised controlled trial of clinical and cost effectiveness - the CASPER trial </t>
  </si>
  <si>
    <t>11/46/23</t>
  </si>
  <si>
    <t xml:space="preserve"> Early estimation of pandemic influenza Antiviral and Vaccine Effectiveness (EAVE) - use of a unique community and laboratory national linked dataset </t>
  </si>
  <si>
    <t>06/403/51</t>
  </si>
  <si>
    <t xml:space="preserve">Hywel Williams / Nottingham </t>
  </si>
  <si>
    <t>11/46/22</t>
  </si>
  <si>
    <t>MG Semple / Liverpool</t>
  </si>
  <si>
    <t>11/77/99 (RP-PG-0407-10070)</t>
  </si>
  <si>
    <t>Andrew Beswick / Bristol</t>
  </si>
  <si>
    <t>11/77/11 (RP-PG-0606-1048)</t>
  </si>
  <si>
    <t>Mann / King's College London</t>
  </si>
  <si>
    <t xml:space="preserve">Stephanie Taylor / Barts &amp; The London Queen Mary's School of Medicine &amp; Dentistry </t>
  </si>
  <si>
    <t>11/77/111 (RP-PG-0707-10189)</t>
  </si>
  <si>
    <t>Improving patients' experience and outcome of total joint replacement: the RESTORE programme</t>
  </si>
  <si>
    <t>A randomised controlled trial to compare the safety and effectiveness of doxycycline (200 mg/day) with prednisolone (0.5 mg/kg/day) for initial treatment of bullous pemphigoid</t>
  </si>
  <si>
    <t>Real time refinement and validation of criteria and tools used in primary care to aid hospital referral decisions for patients of all ages in the event of surge during an influenza pandemic.</t>
  </si>
  <si>
    <t>UPBEAT-UK: A programme of research into the relationship between coronary heart disease and depression in primary care patients</t>
  </si>
  <si>
    <t>Improving the self-management of chronic pain: COping with persistent Pain, Effectiveness Research in Self-management (COPERS)</t>
  </si>
  <si>
    <t>128</t>
  </si>
  <si>
    <t>11/1015/20</t>
  </si>
  <si>
    <t>Alex Tulloch / King's College London</t>
  </si>
  <si>
    <t>129</t>
  </si>
  <si>
    <t>10/2002/29</t>
  </si>
  <si>
    <t>Katherine Brown / Great Ormond Street Hospital</t>
  </si>
  <si>
    <t>130</t>
  </si>
  <si>
    <t>12/5001/55</t>
  </si>
  <si>
    <t>Gavin Perkins / Warwick</t>
  </si>
  <si>
    <t>09/46/01</t>
  </si>
  <si>
    <t>Tracey Jones-Hughes / Exeter Medical School</t>
  </si>
  <si>
    <t>08/14/30</t>
  </si>
  <si>
    <t>11/77/38 (RP-PG-0707-10031)</t>
  </si>
  <si>
    <t>13/178/01</t>
  </si>
  <si>
    <t>Paul Sutcliffe / Warwick</t>
  </si>
  <si>
    <t>Accurate diagnosis of latent Tuberculosis in children, in people who are immunocompromised or at risk from immunosuppression, and recent arrivals from countries with a high incidence of Tuberculosis: systematic review and economic evaluaation</t>
  </si>
  <si>
    <t>131</t>
  </si>
  <si>
    <t>11/1015/09</t>
  </si>
  <si>
    <t>Preparing for home: a before and after study to investigate the effects of a neonatal discharge package aimed at increasing parental knowledge, understanding and confidence in caring for their preterm infant before and after discharge from hospital</t>
  </si>
  <si>
    <t>Management by geographic area or managgement specialised by disorder? A mixed methods evaluation of effects of an organisational intervewntion on secondary mental health care for common mental disorder</t>
  </si>
  <si>
    <t>Infant deaths in the UK community following successful cardiac surgery - building the evidence base for optimal surveillance</t>
  </si>
  <si>
    <t>Do not attempt cardiopulmonary resuscitation (DNACPR) decisions: evidence synthesis</t>
  </si>
  <si>
    <t>Jennifer Ingram / University Hospitals Bristol Foundation Trust</t>
  </si>
  <si>
    <t>Improvement in risk prediction, early detection and prevention of breast cancer in the NHS Breast Screening Programme and Family History Clinic: a dual cohort study</t>
  </si>
  <si>
    <t>11/77/103 (RP-PG-0407-10428)</t>
  </si>
  <si>
    <t>Gareth Evans / Central Manchester NHS Foundation Trust</t>
  </si>
  <si>
    <t>Wounds research for patient benefit: a 5-year programme of research</t>
  </si>
  <si>
    <t>Catherine Sackley / King's College London</t>
  </si>
  <si>
    <t>132</t>
  </si>
  <si>
    <t>09/1004/04</t>
  </si>
  <si>
    <t>Claire Hulme / Leeds</t>
  </si>
  <si>
    <t>07/01/21</t>
  </si>
  <si>
    <t>09/119/01</t>
  </si>
  <si>
    <t>Helen Snooks / Swansea</t>
  </si>
  <si>
    <t>11/77/98 (RP-PG-0608-10076)</t>
  </si>
  <si>
    <t>Shilpa Patel / Warwick</t>
  </si>
  <si>
    <t>Identifying back pain subgroups; developing and applying approaches using individual patient data collected within clinical trials</t>
  </si>
  <si>
    <t>Support and Assessment for Fall Emergency Referrals (SAFER) 2: Cluster randomised trial and systematic review of clinical and cost effectiveness of new protocols for emergency ambulance paramedics to assess older people following a fall with referral to community based care when appropriate</t>
  </si>
  <si>
    <t>David Harrison / Intensive Care National Audit &amp;
Research Centre</t>
  </si>
  <si>
    <t>08/99/04</t>
  </si>
  <si>
    <t>Sabita Uthaya / Chelsea and Westminster Hospital</t>
  </si>
  <si>
    <t>13/04/001</t>
  </si>
  <si>
    <t>Sarah Davis / Sheffield</t>
  </si>
  <si>
    <t>08/116/68</t>
  </si>
  <si>
    <t>Priebe / London</t>
  </si>
  <si>
    <t>A systematic review and economic evaluation of bisphosphonates for the prevention of fragility fractures</t>
  </si>
  <si>
    <t>Effectiveness and Cost-Effectiveness of Body Psychotherapy in the Treatment of Negative Symptoms of Schizophrenia. A multi-centre randomised controlled trial</t>
  </si>
  <si>
    <t>Nutritional Evaluation and Optimisation in Neonates (NEON) trial of amino acid regimen and intravenous lipid composition in preterm parenteral nutrition: a randomised double blind controlled trial</t>
  </si>
  <si>
    <t>Marcela Haasova / Exeter</t>
  </si>
  <si>
    <t xml:space="preserve">ALICAT: A feasibility study to inform the design of a randomised controlled trial to identify the most clinically and cost effective length of Anticoagulation with Low molecular weight heparin In the treatment of Cancer Associated Thrombosis </t>
  </si>
  <si>
    <t>The LEAP trial: A randomised controlled trial of physical activity for smoking cessation in pregnancy, with economic evaluation</t>
  </si>
  <si>
    <t>08/99/24</t>
  </si>
  <si>
    <t>Christian Ottensmeier / Southampton</t>
  </si>
  <si>
    <t>133</t>
  </si>
  <si>
    <t>08/13/47</t>
  </si>
  <si>
    <t>Gilbert / University College London</t>
  </si>
  <si>
    <t>10/80/01</t>
  </si>
  <si>
    <t>Carl Heneghan / University of Oxford</t>
  </si>
  <si>
    <t>11/35/06</t>
  </si>
  <si>
    <t>Irene Petersen / University College London</t>
  </si>
  <si>
    <t>WT1 Immunity via DNA fusion gene vaccination in haematological malignancies by intramuscular injection followed by intramuscular electroporation - Phase II non randomised clinical trial (WIN)</t>
  </si>
  <si>
    <t>The CATCH trial - CATheter Infections in CHildren: a randomised controlled trial and economic evaluation comparing impregnated and standard central venous catheters in children</t>
  </si>
  <si>
    <t>Neuraminidase inhibitors for influenza: a systematic review and meta-analysis of regulatory and mortality data</t>
  </si>
  <si>
    <t>Risks and benefits of psychotropic medication in pregnancy: cohort studies based on United Kingdom electronic primary care health records</t>
  </si>
  <si>
    <t>14/64/01</t>
  </si>
  <si>
    <t>Jonathan Shepherd / Southampton</t>
  </si>
  <si>
    <t>09/800/19</t>
  </si>
  <si>
    <t>David A Richards / Exeter</t>
  </si>
  <si>
    <t>12/126/17</t>
  </si>
  <si>
    <t>Zarko Alfirevie / Liverpool</t>
  </si>
  <si>
    <t>10/98/05</t>
  </si>
  <si>
    <t>Shea Palmer / University of the West of England</t>
  </si>
  <si>
    <t>The clinical and cost-effectiveness of abatacept, adalimumab, etanercept and tocilizumab for treating juvenile idiopathic arthritis: a systematic review and economic evaluation</t>
  </si>
  <si>
    <t>Clinical and cost-effectiveness of collaborative care for depression in UK primary care (CADET): cluster randomised controlled trial</t>
  </si>
  <si>
    <t>Which method is best for the induction of labour: a systematic review, network meta-analysis and cost-effectiveness analysis</t>
  </si>
  <si>
    <t>The feasibility of a randomised controlled trial of physiotherapy for adults with joint hypermobility syndrome</t>
  </si>
  <si>
    <t>134</t>
  </si>
  <si>
    <t>135</t>
  </si>
  <si>
    <t>12/5001/45</t>
  </si>
  <si>
    <t>11/1017/07</t>
  </si>
  <si>
    <t>Richard Thomson / Newcastle</t>
  </si>
  <si>
    <t>Frances Bunn / Hertfordshire</t>
  </si>
  <si>
    <t>Geraldine MacDonald /  University of Bristol</t>
  </si>
  <si>
    <t>09/22/163</t>
  </si>
  <si>
    <t>10/63/03</t>
  </si>
  <si>
    <t>Shakila Thangaratinam / Queen Mary University of London</t>
  </si>
  <si>
    <t>Development and validation of a prediction model for the risk of adverse outcomes in women with early onset pre-eclampsia (PREP): prospective cohort study</t>
  </si>
  <si>
    <t xml:space="preserve">The diagnostic accuracy of school hearing screening tests and cost-effectiveness of school entry hearing screening programmes </t>
  </si>
  <si>
    <t>Factors that influence variation in clinical decision-making about thrombolysis in the treatment of acute ischaemic strile: results of a discrete choice experiment</t>
  </si>
  <si>
    <t>Comorbidity and dementia: a mixed method study on improving healthcare for people with dementia (CoDem)</t>
  </si>
  <si>
    <t>Chris Hyde / Exeter</t>
  </si>
  <si>
    <t>Will not publish- decision following meeting at EME Editorial Board in October 2015. Authors not contracted to publish and published extensively elsewhere.</t>
  </si>
  <si>
    <t>08/43/26</t>
  </si>
  <si>
    <t>Valerie Pomeroy</t>
  </si>
  <si>
    <t>Kathyrn Rowan / Intensive care Nat Audit &amp; Res Centre</t>
  </si>
  <si>
    <t>11/14/25</t>
  </si>
  <si>
    <t>136</t>
  </si>
  <si>
    <t>11/1023/10</t>
  </si>
  <si>
    <t>Opinder Sahota / Nottingham University Hospitals NHS Trust</t>
  </si>
  <si>
    <t>EME</t>
  </si>
  <si>
    <t>A randomised double-blind placebo controlled Phase 2B clinical trial of repeated application of gene therapy in patients with Cystic Fibrosis</t>
  </si>
  <si>
    <t>13/05/12 (13/182/03)</t>
  </si>
  <si>
    <t>13/05/12 (13/182/02)</t>
  </si>
  <si>
    <t>13/05/11 (13/182/04)</t>
  </si>
  <si>
    <t>13/05/11 (13/182/01)</t>
  </si>
  <si>
    <t>137</t>
  </si>
  <si>
    <t>11/2003/27</t>
  </si>
  <si>
    <t>Bruce Guthrie / Dundee</t>
  </si>
  <si>
    <t>138</t>
  </si>
  <si>
    <t>12/129/32</t>
  </si>
  <si>
    <t>14/69/04</t>
  </si>
  <si>
    <t>Matt Stevenson / Sheffield</t>
  </si>
  <si>
    <t>13/73/01</t>
  </si>
  <si>
    <t>Miriam Brazzelli /Aberdeen</t>
  </si>
  <si>
    <t>Nick Francis / Cardiff</t>
  </si>
  <si>
    <t>11/77/22 (RP-PG-0606-1272)</t>
  </si>
  <si>
    <t>12/133/20</t>
  </si>
  <si>
    <t>Sepsis: The LightCycler SeptiFast Test MGRADE, SepsiTest and IRIDICA BAC BSI assay for rapidly identifying bloodstream bacteria and fungi. A systematic review and economic evaluation</t>
  </si>
  <si>
    <t>Alpha2-agonists for sedation of mechanically-ventilated adults in intensive care units: a systematic review</t>
  </si>
  <si>
    <t>09/118/03</t>
  </si>
  <si>
    <t>Better guidelines for better care: accounting for multimorbidity in clinical guidelines</t>
  </si>
  <si>
    <t>Improving skills and care standards in the support workforce for older people: a realist synthesis of workforce development interventions</t>
  </si>
  <si>
    <t xml:space="preserve"> A Community Based Primary Prevention Programme for Type 2 Diabetes Integrating Identification and Lifestyle Intervention for Prevention: A Cluster Randomised Controlled Trial </t>
  </si>
  <si>
    <t>139</t>
  </si>
  <si>
    <t>11/1023/01</t>
  </si>
  <si>
    <t>Andrew Judge / Oxford</t>
  </si>
  <si>
    <t>14/69/02</t>
  </si>
  <si>
    <t>09/70/04</t>
  </si>
  <si>
    <t>Steve Parry / Newcastle</t>
  </si>
  <si>
    <t>John Wright / Bradford Institute for Health Research</t>
  </si>
  <si>
    <t>11/77/19 (RP-PG-0606-1153)</t>
  </si>
  <si>
    <t>Jonathan Mant / General Practice and Primary Care Research Unit</t>
  </si>
  <si>
    <t>12/153/19</t>
  </si>
  <si>
    <t>Christopher Bonnell / University College London</t>
  </si>
  <si>
    <t xml:space="preserve"> VivaScope 1500 and 3000 systems for detecting and monitoring skin lesions: a systematic review and economic evaluation. </t>
  </si>
  <si>
    <t>The Stroke Prevention Programme: a programme of research to inform optimal stroke prevention in Primary Care</t>
  </si>
  <si>
    <t>Improving patient safety through the involvement of patients: NIHR applied programme</t>
  </si>
  <si>
    <t>The effects of Positive Youth Development interventions on substance use, violence and inequalities: systematic review of theories of change, processes and outcomes</t>
  </si>
  <si>
    <t>14/151/02</t>
  </si>
  <si>
    <t>Geoff Frampton / Southampton Health Technology Assessments Centre</t>
  </si>
  <si>
    <t>07/52/03</t>
  </si>
  <si>
    <t>Kathryn Rowan / Intensive Care National Audit &amp; Research Centre</t>
  </si>
  <si>
    <t>07/60/43</t>
  </si>
  <si>
    <t>14/151/03</t>
  </si>
  <si>
    <t>13/30/02</t>
  </si>
  <si>
    <t>Stefan Priebe / Queen Mary University of London</t>
  </si>
  <si>
    <t>Nigel Fleeman / Liverpool</t>
  </si>
  <si>
    <t>11/77/40 (RP-PG-0108-10020)</t>
  </si>
  <si>
    <t>Peter McCulloch / Oxford</t>
  </si>
  <si>
    <t>Accuracy of fundus autofluorescence imaging for the diagnosis and monitoring of retinal conditions: a systematic review</t>
  </si>
  <si>
    <t>CALORIES: A phase III, open, multicentre, randomised controlled trial comparing the clinical and cost-effectiveness of early nutritional support in critically ill patients via the parenteral versus the enteral route</t>
  </si>
  <si>
    <t>Financial incentives to improve adherence to anti-psychotic maintenance medication in non-adherent patients - a cluster randomised controlled trial: FIAT (Financial Incentives for Adherence to Treatment)</t>
  </si>
  <si>
    <t>The clinical and cost effectiveness of heated humidified high-flow nasal cannula vs usual care for preterm infants: systematic review and economic evaluation</t>
  </si>
  <si>
    <t>Safer Delivery of Surgical Services - a reliable teamwork approach</t>
  </si>
  <si>
    <t>Volume 4</t>
  </si>
  <si>
    <t>140</t>
  </si>
  <si>
    <t>141</t>
  </si>
  <si>
    <t>11/2000/11</t>
  </si>
  <si>
    <t>Gillian Parker / York</t>
  </si>
  <si>
    <t>11/2000/13</t>
  </si>
  <si>
    <t>Michael Brown / The College of Optometrists</t>
  </si>
  <si>
    <t>05/501/04</t>
  </si>
  <si>
    <t>Kate Costeloe / Queen Mary University of London</t>
  </si>
  <si>
    <t>14/69/03</t>
  </si>
  <si>
    <t>11/92/17</t>
  </si>
  <si>
    <t>Jonathan Sterne / Bristol</t>
  </si>
  <si>
    <t>14/151/04</t>
  </si>
  <si>
    <t>Eva Kaltenthaler / Sheffield</t>
  </si>
  <si>
    <t>07/37/61</t>
  </si>
  <si>
    <t>David Keene / John Radcliffe Hospital</t>
  </si>
  <si>
    <t>07/83/01</t>
  </si>
  <si>
    <t>Thomas R E Barnes / Imperial College London</t>
  </si>
  <si>
    <t>Improving Care for People with Dementia: Development and initial feasibility study for evaluation of Life Story Work in Dementia care</t>
  </si>
  <si>
    <t>The Prevalence of Visual Impairment in People with Dementia (the PrOVIDe study): a cross sectional study of 60-89 year old people with dementia and qualitative exploration of individual, carer and professional perspectives</t>
  </si>
  <si>
    <t>A Randomised Controlled Trial of the probiotic Bifidobacterium breve BBG-001 in preterm babies to prevent sepsis, Necrotising Enterocolitis and death: the PiPS trial.</t>
  </si>
  <si>
    <t>Clinical and cost-effectiveness of use of therapeutic monitoring of TNFa inhibitors (LISA-TRACKER ELISA kits, TNFa-Blocker ELISA kits, and Promonitor ELISA kits) versus standard care in people with Crohn’s disease: systematic reviews and economic modelling</t>
  </si>
  <si>
    <t>The use of exploratory analyses within the NICE single technology appraisal process</t>
  </si>
  <si>
    <t>The Ankle Injury Management (AIM) Trial: A pragmatic, multi-centre, equivalence randomised controlled trial and economic evaluation comparing close contact casting with open surgical reduction and internal fixation in the treatment of unstable ankle fractures in patients over 60 years.</t>
  </si>
  <si>
    <t>ANTIDEPRESSANT CONTROLLED TRIAL FOR NEGATIVE SYMPTOMS IN SCHIZOPHRENIA (ACTIONS) A double-blind, placebo-controlled, randomised clinical trial</t>
  </si>
  <si>
    <t>The Head Injury Transportation Straight to Neurosurgery (HITS-NS) randomised trial: a feasibility study</t>
  </si>
  <si>
    <t>Volume 20</t>
  </si>
  <si>
    <t>Actual Ready to Publish (dates provided by PPP)</t>
  </si>
  <si>
    <t>14/72/01</t>
  </si>
  <si>
    <t>James Raftery / Southampton</t>
  </si>
  <si>
    <t>10/50/65</t>
  </si>
  <si>
    <t>Chris Metcalfe / Bristol</t>
  </si>
  <si>
    <t>09/61/01</t>
  </si>
  <si>
    <t>John Field / Liverpool</t>
  </si>
  <si>
    <t>08/116/300</t>
  </si>
  <si>
    <t>Simon Griffin / Addenbrooke's Hospital</t>
  </si>
  <si>
    <t>08/53/25</t>
  </si>
  <si>
    <t>11/77/24 (RP-PG-0606-1335)</t>
  </si>
  <si>
    <t>Peter Jones / Cambridge</t>
  </si>
  <si>
    <t>11/77/101 (RP-PG-0407-10044)</t>
  </si>
  <si>
    <t>11/3050/01</t>
  </si>
  <si>
    <t>Russell Jago / Bristol</t>
  </si>
  <si>
    <t>09/3005/04</t>
  </si>
  <si>
    <t>Debbie A Lawlor / Bristol</t>
  </si>
  <si>
    <t>Models and applications for measuring the impact of health research: Update of a systematic review for the Health Technology Assessment Programme</t>
  </si>
  <si>
    <t>Comparing open and minimally invasive surgical procedures for oesophagectomy in the treatment of cancer. The ROMIO (Randomised Oesophagectomy: Minimally Invasive or Open) feasibility study and pilot trial.</t>
  </si>
  <si>
    <t>The United Kingdom Lung Cancer Screening Trial: Report on a pilot Randomised Controlled Trial of Low Dose Computed Tomography screening for the early detection of lung cancer</t>
  </si>
  <si>
    <t>A randomised trial of the effect and cost-effectiveness of early intensive multifactorial therapy on five-year cardiovascular outcomes in individuals with screen-detected type 2 diabetes: the ADDITION-Europe study (clinical trial registration number NCT00237549)</t>
  </si>
  <si>
    <t>BREATHER (PENTA 16) Short-Cycle Therapy (SCT) (5 days on/2 days off) in young people with chronic HIV-infection: An open, randomised, parallel group phase II/III trial.</t>
  </si>
  <si>
    <t>Understanding Causes and Developing Effective Interventions For Schizophrenia and Other Psychoses</t>
  </si>
  <si>
    <t>Development and evaluation of interventions for the prevention of childhood obesity in a multi-ethnic population: the Born in Bradford NHS Research Programme</t>
  </si>
  <si>
    <t>Bristol Girls Dance Project: a cluster randomised controlled trial of an after-school dance programme to increase physical activity among 11-12 year old girls</t>
  </si>
  <si>
    <t>Daniels / Birmingham</t>
  </si>
  <si>
    <t>09/55/33</t>
  </si>
  <si>
    <t>Christopher McDermott / Sheffield</t>
  </si>
  <si>
    <t>08/53/06</t>
  </si>
  <si>
    <t>04/33/01</t>
  </si>
  <si>
    <t>Wendy Atkin / Imperial College London</t>
  </si>
  <si>
    <t>Mary McMurran / Nottingham</t>
  </si>
  <si>
    <t>11/3007/01</t>
  </si>
  <si>
    <t>Gene Feder / Bristol</t>
  </si>
  <si>
    <t>DiPALS: Diaphragm Pacing for patients with respiratory muscle weakness due to motor neurone disease: a randomised controlled trial</t>
  </si>
  <si>
    <t>Psychoeducation with problem solving (PEPS) therapy for adults with personality disorder: a pragmatic randomised controlled trial to determine the clinical effectiveness and cost-effectiveness of a manualised intervention to improve social functioning</t>
  </si>
  <si>
    <t xml:space="preserve">The effectiveness and cost effectiveness of different surveillance strategies to prevent colorectal cancer in people with intermediate grade colorectal adenomas: a retrospective cohort analysis, and psychological and economic evaluations  </t>
  </si>
  <si>
    <t>142</t>
  </si>
  <si>
    <t>12/5001/09</t>
  </si>
  <si>
    <t>Gill Hubbard / Stirling</t>
  </si>
  <si>
    <t>143</t>
  </si>
  <si>
    <t>11/1025/04</t>
  </si>
  <si>
    <t>Paul Brocklehurst / Bangor</t>
  </si>
  <si>
    <t xml:space="preserve"> The use of cardiac rehabilitation services to aid the recovery of patients with bowel cancer: a pilot randomised controlled trial (RCT) with embedded feasibility study </t>
  </si>
  <si>
    <t>DETERMINING THE OPTIMAL MODEL FOR ROLE-SUBSTITUTION IN NHS DENTAL SERVICES IN THE UNITED KINGDOM (HS&amp;DR 11/1025/04): A MIXED METHODS STUDY</t>
  </si>
  <si>
    <t>144</t>
  </si>
  <si>
    <t>Integrated care to address the physical health needs of people with severe mental illness: a rapid review</t>
  </si>
  <si>
    <t>145</t>
  </si>
  <si>
    <t>12/209/59</t>
  </si>
  <si>
    <t>Paul Aylin / Imperial</t>
  </si>
  <si>
    <t>11/77/28 (RP-PG-0707-10208)</t>
  </si>
  <si>
    <t>Claudia Escort / Barts and the London School of Medicine and Dentistry</t>
  </si>
  <si>
    <t>10/93/04</t>
  </si>
  <si>
    <t>Caroline Free / London School of Hygiene and Tropical Medicine</t>
  </si>
  <si>
    <t>Can text messages increase safer sex behaviours in young people: intervention development and pilot randomised controlled trial.</t>
  </si>
  <si>
    <t>11/77/33 (RP-PG-0707-10186)</t>
  </si>
  <si>
    <t>Hugh MacPherson / York</t>
  </si>
  <si>
    <t>11/77/50 (RP-PG-0608-10038)</t>
  </si>
  <si>
    <t>Marian Knight / Oxford</t>
  </si>
  <si>
    <t>Beyond maternal death: Improving the quality of maternal care through national studies of “near-miss” maternal morbidity</t>
  </si>
  <si>
    <t>09/100/05</t>
  </si>
  <si>
    <t>Derek Hausenloy / University College London</t>
  </si>
  <si>
    <t>Effect of Remote Ischaemic preConditioning on Clinical outcomes in patients undergoing Coronary Artery bypass graft surgery (ERICCA study): A multicentre double-blind randomised controlled clinical trial</t>
  </si>
  <si>
    <t>146</t>
  </si>
  <si>
    <t>Duncan Chambers / Sheffield</t>
  </si>
  <si>
    <t>13/05/12 (13/182/06 MIS ID)</t>
  </si>
  <si>
    <t>Evidence for models of diagnostic service provision in the community: literature mapping exercise and focused rapid reviews</t>
  </si>
  <si>
    <t>Nicholas Graves / Queensland University of Technology</t>
  </si>
  <si>
    <t>09/127/41</t>
  </si>
  <si>
    <t>08/13/02</t>
  </si>
  <si>
    <t>13/05/11 (13/182/05 MIS ID)</t>
  </si>
  <si>
    <t>147</t>
  </si>
  <si>
    <t>148</t>
  </si>
  <si>
    <t>12/5005/12</t>
  </si>
  <si>
    <t>11/1015/12</t>
  </si>
  <si>
    <t>Martin Gulliford / King's College London</t>
  </si>
  <si>
    <t>Gemma Spiers / York</t>
  </si>
  <si>
    <t>Transforming Community Health Services for Children and Young People who are Ill:A Quasi-Experimental Evaluation</t>
  </si>
  <si>
    <t>06/43/504</t>
  </si>
  <si>
    <t>An occupational therapy intervention for residents with stroke related disabilities in UK care homes (OTCH): cluster randomised controlled trial with economic evaluation</t>
  </si>
  <si>
    <t>11/77/43 (RP-PG-0108-10049)</t>
  </si>
  <si>
    <t>Comparing the cost and clinical effectiveness of a new community in-reach rehabilitation service to an established hospital based rehabilitation service for older people: a pragmatic randomised trial with micro cost and qualitative analysis - The Community In-reach Rehabilation and Care Transition (CIRACT) Study</t>
  </si>
  <si>
    <t>A randomised placebo controlled trial of oral and topical antibiotics for children with clinically infected eczema in the community: the ChildRen with Eczema, Antibiotic Management (CREAM) Study</t>
  </si>
  <si>
    <t>10/60/27</t>
  </si>
  <si>
    <t>15/141/01</t>
  </si>
  <si>
    <t>Cathryn Glazener / Aberdeen</t>
  </si>
  <si>
    <t>Wendy Robertson / Warwick</t>
  </si>
  <si>
    <t xml:space="preserve"> Clinical and cost-effectiveness of surgical options for the management of anterior and/or posterior vaginal wall prolapse: two randomised controlled trials within a comprehensive cohort study: results from the PROSPECT Study</t>
  </si>
  <si>
    <t>08/29/02</t>
  </si>
  <si>
    <t>Paula Ghaneh / Liverpool</t>
  </si>
  <si>
    <t>Sebastian Johnston / Imperial College London</t>
  </si>
  <si>
    <t>149</t>
  </si>
  <si>
    <t>12/64/118</t>
  </si>
  <si>
    <t>Andrew Carson-Stevens / Cardiff</t>
  </si>
  <si>
    <t>15/140/01</t>
  </si>
  <si>
    <t>Ray Fitzpatrick &amp; Rosalind Raine</t>
  </si>
  <si>
    <t>Challenges, solutions and future directions in the evaluation of service innovations in health care and public health</t>
  </si>
  <si>
    <t>09/150/28</t>
  </si>
  <si>
    <t>Anthony Gershlick / Leicester</t>
  </si>
  <si>
    <t>150</t>
  </si>
  <si>
    <t>11/1016/04</t>
  </si>
  <si>
    <t>Sue Llewellyn / Manchester</t>
  </si>
  <si>
    <t>11/77/10 (RP-PG-0606-1006)</t>
  </si>
  <si>
    <t>Tom Burns / Oxford</t>
  </si>
  <si>
    <t>Coercion in Mental Health: A Trial of the Effectiveness of Community Treatment Orders and an Investigation of Informal Coercion in Community Mental Health Care</t>
  </si>
  <si>
    <t>151</t>
  </si>
  <si>
    <t>11/2000/05</t>
  </si>
  <si>
    <t>Jose Closs / Leeds</t>
  </si>
  <si>
    <t>152</t>
  </si>
  <si>
    <t>11/2004/39</t>
  </si>
  <si>
    <t>Richard Cookson / York</t>
  </si>
  <si>
    <t>14/69/06</t>
  </si>
  <si>
    <t>Marie Westwood / Maastricht University Medical Centre</t>
  </si>
  <si>
    <t>ImmunoCAP ISAC and Microtest for multiplex allergen testing in people with difficult to manage allergic disease: A systematic review and cost analysis</t>
  </si>
  <si>
    <t>12/182/14</t>
  </si>
  <si>
    <t>Karl Atkin / York</t>
  </si>
  <si>
    <t>Implications for public health research of models and theories of disability: a scoping study and evidence synthesis</t>
  </si>
  <si>
    <t>11/20/05</t>
  </si>
  <si>
    <t>Stephen J Till / Kings College London</t>
  </si>
  <si>
    <t>12/17/05</t>
  </si>
  <si>
    <t>Cath Jackson / York</t>
  </si>
  <si>
    <t>UnderstaNding uptake of Immunisations in TravellIng aNd Gypsy communities (UNITING) – A qualitative interview study</t>
  </si>
  <si>
    <t>11/77/45 (RP-PG-0108-10011)</t>
  </si>
  <si>
    <t>Christopher Salisbury / Bristol</t>
  </si>
  <si>
    <t>An evidence based approach to the use of telehealth in long-term health conditions: development of an intervention and evaluation through pragmatic randomised controlled trials in patients with depression or raised cardiovascular risk</t>
  </si>
  <si>
    <t>08/109/02</t>
  </si>
  <si>
    <t>Gaia Kiru / Imperial College London</t>
  </si>
  <si>
    <t>09/81/01</t>
  </si>
  <si>
    <t>Karina Lovell / Manchester</t>
  </si>
  <si>
    <t xml:space="preserve"> An evaluation of the effect of an angiotensin-converting enzyme inhibitor on the growth rate of small abdominal aortic aneurysms: a randomised placebo controlled trial (AARDVARK)</t>
  </si>
  <si>
    <t>Clinical, cost-effectiveness and acceptability of low intensity interventions in the management of OCD: the OCTET randomised controlled trial</t>
  </si>
  <si>
    <t>14/151/01</t>
  </si>
  <si>
    <t xml:space="preserve"> The use of fibrin sealant during surgery: a systematic review of benefits and harms</t>
  </si>
  <si>
    <t>Steve Edwards / BMJ Evidence Centre</t>
  </si>
  <si>
    <t>11/3010/02</t>
  </si>
  <si>
    <t>Lisa Szatkowski / Nottingham</t>
  </si>
  <si>
    <t>Development and evaluation of an intervention providing insight into the tobacco industry to prevent smoking uptake: a mixed-methods study</t>
  </si>
  <si>
    <t>09/127/34</t>
  </si>
  <si>
    <t>Sarah Peerbux / Wolfson Institute of Preventative Medicine</t>
  </si>
  <si>
    <t xml:space="preserve">Interventions to promote or maintain physical activity during and after the transition to retirement: an evidence synthesis </t>
  </si>
  <si>
    <t>08/246/09</t>
  </si>
  <si>
    <t>Jane Norman / Edinburgh</t>
  </si>
  <si>
    <t>Does metformin reduce excess birthweight in offspring of obese pregnant women? A randomised controlled trial of efficacy, exploration of mechanisms and evaluation of other pregnancy complications</t>
  </si>
  <si>
    <t>08/116/12</t>
  </si>
  <si>
    <t>Thomas Barnes / Claybrook Centre</t>
  </si>
  <si>
    <t>08/14/19</t>
  </si>
  <si>
    <t>Martin Tickle / Manchester</t>
  </si>
  <si>
    <t>AMISULPRIDE AUGMENTATION IN CLOZAPINE-UNRESPONSIVE SCHIZOPHRENIA 
A double-blind, placebo-controlled, randomised trial of clinical and cost-effectiveness</t>
  </si>
  <si>
    <t xml:space="preserve"> A randomised controlled trial to measure the effects and costs of a dental caries prevention regime for young children attending primary care dental services (Northern Ireland Caries Prevention In Practice Trial - NIC-PIP trial)</t>
  </si>
  <si>
    <t>Kim Thomas / Nottingham</t>
  </si>
  <si>
    <t>11/77/102 RP-PG-0407-10314</t>
  </si>
  <si>
    <t>Harry Hemingway / University College London</t>
  </si>
  <si>
    <t xml:space="preserve">Costs and outcomes of increasing access to bariatric surgery for obesity: Cohort study and cost-effectiveness analysis using electronic health records </t>
  </si>
  <si>
    <t>07/37/69</t>
  </si>
  <si>
    <t>Simon Gates / Warwick</t>
  </si>
  <si>
    <t>11/77/16 (RP-PG-0606-1083)</t>
  </si>
  <si>
    <t>Martin Orrell / UCL</t>
  </si>
  <si>
    <t>The 'Support at Home - Interventions to Enhance Life in Dementia (SHIELD)</t>
  </si>
  <si>
    <t>The INCENTIVE Study: a mixed methods evaluation of an innovation in commissioning and delivery of primary dental care compared to traditional dental contracting</t>
  </si>
  <si>
    <t xml:space="preserve">Active For Life Year 5: A cluster randomised controlled trial of a primary school-based intervention to increase levels of physical activity, decrease sedentary behaviour and improve diet </t>
  </si>
  <si>
    <t xml:space="preserve">IMPRoving Outcomes for children exposed to domestic ViolencE (IMPROVE): An evidence synthesis </t>
  </si>
  <si>
    <t>12/3070/02</t>
  </si>
  <si>
    <t>Alastair Leyland / Glasgow</t>
  </si>
  <si>
    <t>Evaluation of Health in Pregnancy Grants in Scotland: natural experiment using routine data</t>
  </si>
  <si>
    <t>153</t>
  </si>
  <si>
    <t>12/136/31</t>
  </si>
  <si>
    <t>Joanne Greenhalgh / Leeds</t>
  </si>
  <si>
    <t>Functionality and Feedback: A realist synthesis of the collation, interpretation and utilisation of PROMs data to improve patient care</t>
  </si>
  <si>
    <t>08/58/02</t>
  </si>
  <si>
    <t>Hazel Gilbert / University College London</t>
  </si>
  <si>
    <t>Rosalind Raine / UCL</t>
  </si>
  <si>
    <t>Testing innovative strategies to reduce the social gradient in the uptake of bowel cancer screening: a programme of four qualitatively enhanced randomised control trials</t>
  </si>
  <si>
    <t>11/77/41 (RP-PG-0609-10106)</t>
  </si>
  <si>
    <t>Number of reports currently in production, by editor</t>
  </si>
  <si>
    <t>HS&amp;DR</t>
  </si>
  <si>
    <t>PGfAR</t>
  </si>
  <si>
    <t>PHR</t>
  </si>
  <si>
    <t>Total</t>
  </si>
  <si>
    <t>EC</t>
  </si>
  <si>
    <t>BM</t>
  </si>
  <si>
    <t>JRo</t>
  </si>
  <si>
    <t>MU</t>
  </si>
  <si>
    <t>Reports published in last 12 months, by editor</t>
  </si>
  <si>
    <t>11/100/24</t>
  </si>
  <si>
    <t>David Jayne / Leeds</t>
  </si>
  <si>
    <t>Next Generation intraoperative Lymph node staging for Stratified colon cancer surgery (GLiSten): a multi-centre, multi-national feasibility trial of fluorescence in predicting lymph node positive disease.</t>
  </si>
  <si>
    <t>154</t>
  </si>
  <si>
    <t>12/5002/04</t>
  </si>
  <si>
    <t>Alison Bullock / Cardiff</t>
  </si>
  <si>
    <t>Getting the most out of knowledge and innovation transfer (KIT) 'agents' in healthcare: a qualitative study</t>
  </si>
  <si>
    <t>09/104/21</t>
  </si>
  <si>
    <t>Christine Roffe / UCL</t>
  </si>
  <si>
    <t>The Stroke Oxygen Study: a multi-centre, prospective, randomised, open, blinded-endpoint study to assess whether routine oxygen treatment in people who have had a stroke improves long-term outcome</t>
  </si>
  <si>
    <t>10/55/01</t>
  </si>
  <si>
    <t>07/60/49</t>
  </si>
  <si>
    <t>Jayant Vaidya / UCL</t>
  </si>
  <si>
    <t>11/01/10</t>
  </si>
  <si>
    <t>Steven Julious / Sheffield</t>
  </si>
  <si>
    <t xml:space="preserve"> PLEASANT: Preventing and Lessening Exacerbations of Asthma in School-age children Associated with a New Term – A Cluster Randomised Controlled Trial and economic evaluation</t>
  </si>
  <si>
    <t>11/77/30 (RP-PG-0407-10231)</t>
  </si>
  <si>
    <t>Denise Kendrick / Nottingham</t>
  </si>
  <si>
    <t>Keeping Children Safe: A multi-centre programme of research to increase the evidence base for preventing unintentional injuries in the home in the under-fives</t>
  </si>
  <si>
    <t>11/77/60 (RP-PG-0608-10050)</t>
  </si>
  <si>
    <t>155</t>
  </si>
  <si>
    <t>13/114/37</t>
  </si>
  <si>
    <t>Catrin Morrissey / Rampton Hospital</t>
  </si>
  <si>
    <t>Researching outcomes from forensic services for people with intellectual or developmental disabilities: a systematic review, evidence synthesis and expert and patient/carer consultation</t>
  </si>
  <si>
    <t>156</t>
  </si>
  <si>
    <t>11/2003/60</t>
  </si>
  <si>
    <t>Jane Minton / The Leeds Teaching Hospital NHS Trust</t>
  </si>
  <si>
    <t>The Community IntraVenous Antibiotic Study (CIVAS): a mixed methods evaluation of patient preferences for and cost effectiveness of different service models for delivering outpatient parenteral antimicrobial therapy (OPAT)</t>
  </si>
  <si>
    <t>14/69/05</t>
  </si>
  <si>
    <t>Geoff Frampton / Southampton</t>
  </si>
  <si>
    <t>Placental growth factor (alone or in combination with soluble fms-like tyrosine kinase 1) as an aid to the assessment of women with suspected pre-eclampsia: systematic review and economic analysis</t>
  </si>
  <si>
    <t>10/82/01</t>
  </si>
  <si>
    <t>Andrew Fisher / Newcastle</t>
  </si>
  <si>
    <t>An Observational Study of Donor Ex-Vivo Lung Perfusion in UK Lung Transplantation: DEVELOP-UK</t>
  </si>
  <si>
    <t>09/164/01</t>
  </si>
  <si>
    <t>14/151/06</t>
  </si>
  <si>
    <t>Stephen Palmer / York</t>
  </si>
  <si>
    <t>The assessment and appraisal of regenerative medicines and cell therapy products: an exploration of methods for review, economic evaluation and appraisal</t>
  </si>
  <si>
    <t>11/77/53 (RP-PG-0608-10147)</t>
  </si>
  <si>
    <t>Sue Ziebland / Oxford</t>
  </si>
  <si>
    <t>11/77/36 (RP-PG-0407-10386)</t>
  </si>
  <si>
    <t>Elaine Hay / Keele</t>
  </si>
  <si>
    <t>157</t>
  </si>
  <si>
    <t>09/2001/28</t>
  </si>
  <si>
    <t>Sharon Mayor / Cardiff</t>
  </si>
  <si>
    <t>Measuring Harm and Informing Quality Improvement Longitudinally in the 
Welsh NHS</t>
  </si>
  <si>
    <t>158</t>
  </si>
  <si>
    <t>11/2004/29</t>
  </si>
  <si>
    <t>Richard Thomson / Newcastle University</t>
  </si>
  <si>
    <t>A Qualitative Study of Decision-Making about Implantation of Cardioverter Defibrillators (ICDs) and Deactivation during End of Life Care</t>
  </si>
  <si>
    <t>Eric Alton / National Heart and Lung Institute</t>
  </si>
  <si>
    <t>11/21/02</t>
  </si>
  <si>
    <t>Adnan Tufail / Moorfields Eye Hospital NHS Trust</t>
  </si>
  <si>
    <t>08/64/01</t>
  </si>
  <si>
    <t>Raashid Luqmani / Nuffield Orthopaedic Centre NHS Trust</t>
  </si>
  <si>
    <t>10/131/01</t>
  </si>
  <si>
    <t>The Men’s Safer Sex (MenSS) Project: intervention development and feasibility randomised controlled trial of an interactive digital intervention to increase condom use in men</t>
  </si>
  <si>
    <t xml:space="preserve">Using evidence to reduce risk of healthcare acquired infection following primary hip replacement </t>
  </si>
  <si>
    <t xml:space="preserve">ORTHOTIC MANAGEMENT OF INSTABILITY OF THE KNEE RELATED TO NEUROMUSCULAR AND CENTRAL NERVOUS SYSTEM DISORDERS: SYSTEMATIC REVIEW, QUALITATIVE STUDY, SURVEY AND COSTING ANALYSIS </t>
  </si>
  <si>
    <t xml:space="preserve">Cognitive behavioural therapy-based intervention to reduce fear of falling in older people: Therapy development and randomised controlled trial. The Strategies for Increasing Independence, Confidence and Energy (STRIDE) study.  </t>
  </si>
  <si>
    <t>09/160/13</t>
  </si>
  <si>
    <t>F D Richard Hobbs / Oxford</t>
  </si>
  <si>
    <t>The REFER (REFer for EchocaRdiogram) study: a prospective validation and health economic analysis of a clinical decision rule, NT-proBNP, or their combination, in the diagnosis of heart failure in primary care</t>
  </si>
  <si>
    <t>159</t>
  </si>
  <si>
    <t>12/5002/18</t>
  </si>
  <si>
    <t>Paul Wilson / Manchester</t>
  </si>
  <si>
    <t>Effects of a demand-led evidence briefing service on the uptake and use of research evidence by commissioners of health services: a controlled before and after study</t>
  </si>
  <si>
    <t>13/77/03</t>
  </si>
  <si>
    <t>10/57/46</t>
  </si>
  <si>
    <t>Paul Flowers / Caledonian</t>
  </si>
  <si>
    <t>Katie Biggs / Sheffield</t>
  </si>
  <si>
    <t>Hisham Mehanna / Birmingham</t>
  </si>
  <si>
    <t>The HubBLe Trial: Haemorrhoidal Artery Ligation (HAL) versus Rubber Band Ligation (RBL) for symptomatic second and third degree haemorrhoids: A multi-centre randomised controlled trial and health economic evaluation</t>
  </si>
  <si>
    <t>06/302/129</t>
  </si>
  <si>
    <t>PET-NECK: A multi-centre randomised phase III non-inferiority trial comparing a PET-CT guided watch and wait policy versus planned neck dissection in the management of locally advanced (N2/N3) nodal metastases in patients with squamous cell head and neck cancer</t>
  </si>
  <si>
    <t>11/77/06 (RP-PG-0707-10093)</t>
  </si>
  <si>
    <t>Helen Killaspy / UCL</t>
  </si>
  <si>
    <t xml:space="preserve"> The Rehabilitation Effectiveness for Activities for Life (REAL) Study; a national programme of research into NHS inpatient mental health rehabilitation services across England.</t>
  </si>
  <si>
    <t>11/77/89 (RP-PG-0407-10064)</t>
  </si>
  <si>
    <t>Nigel Arden / Oxford</t>
  </si>
  <si>
    <t>15/67/01</t>
  </si>
  <si>
    <t>Rabeea'h Waseem Aslam / Liverpool</t>
  </si>
  <si>
    <t>11/129/61</t>
  </si>
  <si>
    <t>10/90/04</t>
  </si>
  <si>
    <t>Ian Anderson / Manchester</t>
  </si>
  <si>
    <t xml:space="preserve">Immunosuppressive therapy for kidney transplantation in children and adolescents (review of technology appraisal 99); systematic review and economic evaluation </t>
  </si>
  <si>
    <t>Nicky Cullum / Leeds Community Healthcare NHS Trust</t>
  </si>
  <si>
    <t>160</t>
  </si>
  <si>
    <t>11/1023/13</t>
  </si>
  <si>
    <t>Paul McCrone / King's College London</t>
  </si>
  <si>
    <t>11/136/81</t>
  </si>
  <si>
    <t>David Mant / Oxford</t>
  </si>
  <si>
    <t>13/177/01</t>
  </si>
  <si>
    <t>Alison Wright / King's College London</t>
  </si>
  <si>
    <t xml:space="preserve"> Canagliflozin, dapagliflozin and empagliflozin monotherapy for treating type 2 diabetes: systematic review and economic evaluation</t>
  </si>
  <si>
    <t>What CEA level should trigger further investigation during colorectal cancer follow-up?</t>
  </si>
  <si>
    <t>Immunosuppressive therapy for kidney transplantation in adults (review of technology appraisal guidance 85): a systematic review and economic model</t>
  </si>
  <si>
    <t>11/60/01</t>
  </si>
  <si>
    <t>Alex Copello / Birmingham</t>
  </si>
  <si>
    <t>13/65/01</t>
  </si>
  <si>
    <t>11/136/120</t>
  </si>
  <si>
    <t>Is whole colon investigation by colonoscopy, CT colonography or barium enema necessary for all patients with colorectal cancer symptoms, and for which patients would flexible sigmoidoscopy suffice? A retrospective cohort study</t>
  </si>
  <si>
    <t>12/01/50</t>
  </si>
  <si>
    <t>Effects of antenatal diet and physical activity on maternal and fetal outcomes: Individual patient data (IPD) meta-analysis and health economic evaluation</t>
  </si>
  <si>
    <t>11/77/97 (RP-PG-0108-10023)</t>
  </si>
  <si>
    <t>EPOS: Effective patient-clinician interaction to improve treatment outcomes for patients with psychosis - a mixed-methods design</t>
  </si>
  <si>
    <t>10/60/03</t>
  </si>
  <si>
    <t>Stephen Robson / Newcastle</t>
  </si>
  <si>
    <t>Evaluation of array comparative genomic hybridisation in prenatal diagnosis of fetal anomalies: a multicentre cohort study with cost analysis and assessment of patient, health professional and commissioner preferences for array comparative genomic hybridisation</t>
  </si>
  <si>
    <t>161</t>
  </si>
  <si>
    <t>162</t>
  </si>
  <si>
    <t>163</t>
  </si>
  <si>
    <t>11/1022/19</t>
  </si>
  <si>
    <t>Barry McCormick / Oxford</t>
  </si>
  <si>
    <t>09/1004/15</t>
  </si>
  <si>
    <t>Jane Senior / Manchester</t>
  </si>
  <si>
    <t>12/129/10</t>
  </si>
  <si>
    <t>Antony Arthur / East Anglia</t>
  </si>
  <si>
    <t>12/185/14</t>
  </si>
  <si>
    <t>Sarah Earle / The Open University</t>
  </si>
  <si>
    <t>08/107/01</t>
  </si>
  <si>
    <t>Simon Heller / Sheffield</t>
  </si>
  <si>
    <t>11/33/03</t>
  </si>
  <si>
    <t>Nefyn Williams / Bangor</t>
  </si>
  <si>
    <t>A Cluster Randomised Trial of Strategies to Increase Cervical Screening Uptake at First Invitation (STRATEGIC)</t>
  </si>
  <si>
    <t>Health Equity Indicators for the English NHS: Longitudinal whole-population study at small area level</t>
  </si>
  <si>
    <t>Generating learning from patient safety incident reports from general practice in England and Wales</t>
  </si>
  <si>
    <t>164</t>
  </si>
  <si>
    <t>11/1024/06</t>
  </si>
  <si>
    <t>A MIXED-METHODS APPROACH EXPLORING THE CHARACTERISTICS AND NEEDS OF LONG-STAY PATIENTS IN HIGH AND MEDIUM SECURE SETTINGS IN THE UK: Implications for Service Organisation</t>
  </si>
  <si>
    <t>11/77/29 (RP-PG-0407-10452)</t>
  </si>
  <si>
    <t>Lucilla Poston / St Thomas' Hospital</t>
  </si>
  <si>
    <t xml:space="preserve">Models of care for the delivery of secondary fracture prevention after hip fracture: a health service cost, clinical outcomes and cost-effectiveness study within a region of England </t>
  </si>
  <si>
    <t>A randomised controlled trial to compare targeted intra-operative radiotherapy with conventional post-operative radiotherapy after conservative breast surgery for women with early stage breast cancer</t>
  </si>
  <si>
    <t>09/127/19</t>
  </si>
  <si>
    <t>JRO</t>
  </si>
  <si>
    <t>Paul Little / Southampton</t>
  </si>
  <si>
    <t>11/77/118 (RP-PG-1209-10057)</t>
  </si>
  <si>
    <t>Kamlesh Khunti / Leicester</t>
  </si>
  <si>
    <t>Screening for glucose intolerance and development of a lifestyle education programme for prevention of Type 2 diabetes in a population with intellectual disabilities</t>
  </si>
  <si>
    <t xml:space="preserve">Estimating the risk of adverse birth outcomes in pregnant women undergoing non-obstetric surgery using routinely collected NHS data: an observational study </t>
  </si>
  <si>
    <t>06/85/11</t>
  </si>
  <si>
    <t>Peymane Adab / Bham</t>
  </si>
  <si>
    <t>06/05/01</t>
  </si>
  <si>
    <t>Ian Goodyer / Sheffield</t>
  </si>
  <si>
    <t>11/77/110 (RP-PG-0707-10162)</t>
  </si>
  <si>
    <t>Elspeth Guthrie / Manchester Mental Health &amp; Social Care Trust</t>
  </si>
  <si>
    <t>The West Midlands ActiVe lifestyle and healthy Eating in School children (WAVES) study: a cluster-randomised controlled trial testing the clinical and cost-effectiveness of a multifaceted obesity prevention intervention programme targeted at children aged six to seven years</t>
  </si>
  <si>
    <t>Effectiveness and cost effectiveness of cognitive behaviour therapy and short-term psychoanalytic psychotherapy compared with brief psychosocial intervention in the maintenance of symptomatic remission in adolescents with unipolar major depression (IMPACT): a pragmatic superiority randomised controlled trial</t>
  </si>
  <si>
    <t>CHOICE Choosing Health Options in Chronice Care Emergencies</t>
  </si>
  <si>
    <t>165</t>
  </si>
  <si>
    <t>13/05/12 (13/182/08 MIS ID)</t>
  </si>
  <si>
    <t>Interventions to improve contact tracing for tuberculosis (TB) in specific groups and in wider populations: an evidence synthesis</t>
  </si>
  <si>
    <t>Randomised controlled trial of silk therapeutic garments for the management of atopic eczema in children: results of the CLOTHES trial</t>
  </si>
  <si>
    <t>11/65/01</t>
  </si>
  <si>
    <t>08/106/02</t>
  </si>
  <si>
    <t>Ajit Lalvani / Imperial College London</t>
  </si>
  <si>
    <t>Interferon-gamma release assays for diagnostic evaluation of active tuberculosis (IDEA): test accuracy study and economic evaluation</t>
  </si>
  <si>
    <t>12/3070/04</t>
  </si>
  <si>
    <t>Frances Gardner / Oxford</t>
  </si>
  <si>
    <t>Could scale-up of parenting programmes improve child disruptive behaviour and reduce social inequalities? Using individual participant data (IPD) meta-analysis to establish for whom programmes are effective and cost-effective</t>
  </si>
  <si>
    <t>12/153/26</t>
  </si>
  <si>
    <t>Increasing boys’ and girls’ intention to avoid teenage pregnancy: a cluster randomised control feasibility trial of an interactive video drama based intervention in post-primary schools in Northern Ireland</t>
  </si>
  <si>
    <t>10/3002/09</t>
  </si>
  <si>
    <t>Harry Sumnall / Liverpool John Moores University</t>
  </si>
  <si>
    <t>Steps towards alcohol misuse prevention programme (STAMPP): a school and community based cluster randomised controlled trial</t>
  </si>
  <si>
    <t>Diagnostic accuracy of automated tests for cognitive impairment:Systematic review</t>
  </si>
  <si>
    <t>Towards improved decision support in the assessment and management of pain for people with dementia in hospital: systematic meta-review and observational study</t>
  </si>
  <si>
    <t>Patient level information and costing systems (PLICS): Current practice and future potential for the NHS health economy</t>
  </si>
  <si>
    <t>166</t>
  </si>
  <si>
    <t>12/177/14</t>
  </si>
  <si>
    <t>Emma Pitchforth / RAND</t>
  </si>
  <si>
    <t>Community hospitals and their services in the NHS: identifying transferable learning from international developments</t>
  </si>
  <si>
    <t>15/17/03</t>
  </si>
  <si>
    <t>James Mason / Warwick</t>
  </si>
  <si>
    <t>Multiplex tests to identify gastrointestinal bacteria, viruses and parasites in people with suspected infectious gastroenteritis: systematic review and economic analysis</t>
  </si>
  <si>
    <t>A Randomised, Double-Blind, Placebo-Controlled Study to Evaluate the Efficacy of Oral Azithromycin as a Supplement to Standard Care for Adult Patients with Acute Exacerbations of Asthma (the AZALEA Trial)</t>
  </si>
  <si>
    <t>A peer-support weight management programme versus multisession advice in general practice for obese adults from deprived communities: A randomised controlled trial and economic evaluation</t>
  </si>
  <si>
    <t>Modelling disease progression in relapsing-remitting onset multiple sclerosis using multilevel models applied to two natural history cohorts and one treated cohort</t>
  </si>
  <si>
    <t>09/3009/02</t>
  </si>
  <si>
    <t>Martin White / Cambridge</t>
  </si>
  <si>
    <t xml:space="preserve">Randomised controlled trial, economic and process evaluation of domiciliary welfare rights advice for socio-economically disadvantaged older people, recruited via primary health care (the Do-Well Study)
</t>
  </si>
  <si>
    <t>167</t>
  </si>
  <si>
    <t>11/1025/05</t>
  </si>
  <si>
    <t>Sally Jacobs / Manchester</t>
  </si>
  <si>
    <t>09/77/01</t>
  </si>
  <si>
    <t>15/62/02</t>
  </si>
  <si>
    <t>Sarah Cockayne / York</t>
  </si>
  <si>
    <t>Gill Livingston / UCL</t>
  </si>
  <si>
    <t>Clinical effectiveness and cost-effectiveness of a multifaceted podiatry intervention for falls prevention in older people: a multicentre cohort Randomised Controlled Trial (The REFORM trial)</t>
  </si>
  <si>
    <t>11/77/77 (RP-PG-0606-1043)</t>
  </si>
  <si>
    <t>Ulrike Schmidt / King's College London</t>
  </si>
  <si>
    <t>Treatment of Anorexia Nervosa: A Multi-Method Investigation Translating Experimental Neuroscience into Clinical Practice</t>
  </si>
  <si>
    <t>11/93/01</t>
  </si>
  <si>
    <t>Lesley Sinclair / Stirling</t>
  </si>
  <si>
    <t>Barriers and facilitators to smoking cessation in pregnancy and following childbirth: literature review and qualitative study</t>
  </si>
  <si>
    <t>08/104/04</t>
  </si>
  <si>
    <t>Ivor Chestnutt / Cardiff</t>
  </si>
  <si>
    <t>12/139/12</t>
  </si>
  <si>
    <t>Iain Crombie / Dundee</t>
  </si>
  <si>
    <t>12/144/04</t>
  </si>
  <si>
    <t>Modifying Alcohol Consumption to Reduce Obesity (MACRO): developing and feasibility testing of a complex community-based intervention for men</t>
  </si>
  <si>
    <t>Seal or Varnish? A randomised trial to determine the relative cost and effectiveness of pit and fissure sealants and fluoride varnish in preventing dental decay</t>
  </si>
  <si>
    <t xml:space="preserve">Enhanced Invitation Methods to Increase Uptake of NHS Health Checks. Randomised Controlled Trial </t>
  </si>
  <si>
    <t xml:space="preserve">The second randomised evaluation of the effectiveness and acceptability of computerised therapy trial (REEACT-2) – Does the provision of telephone support enhance the effectiveness of computer-delivered Cognitive Behaviour Therapy? </t>
  </si>
  <si>
    <t>The role of ultrasound compared to biopsy of temporal arteries in the diagnosis and treatment of giant cell arteritis: a diagnostic accuracy and cost-effectiveness study</t>
  </si>
  <si>
    <t>Examining the role of patients' experiences as a resource for choice and decision-making in healthcare: a creative, inter-disciplinary mixed method study in digital health</t>
  </si>
  <si>
    <t>A Randomized Controlled Trial Comparing Intracoronary Administration of Adenosine or Sodium Nitroprusside to Control for Attenuation of Microvascular Obstruction During Primary Percutaneous Coronary Intervention</t>
  </si>
  <si>
    <t>A Randomised Placebo-Controlled Trial Investigating Efficacy and Mechanisms of low dose Intradermal Allergen Immunotherapy in Treatment of Seasonal Allergic Rhinitis</t>
  </si>
  <si>
    <t>Location of care for people with serious mental illness (LOCAPE): implications for service use and costs using a mixed-methods approach</t>
  </si>
  <si>
    <t>A programme of research to set priorities and reduce uncertainties for the prevention and treatment of skin disease</t>
  </si>
  <si>
    <t xml:space="preserve">The Ballseye Programme: a mixed methods programme of research to improve the sexual health of men in the UK: Program Grants for Applied Research </t>
  </si>
  <si>
    <t>Using nationwide ‘big data’ from linked electronic health records to help improve outcomes in cardiovascular diseases: 33 studies using methods from epidemiology, informatics, economics and social science in the Clinical research using LInked Bespoke studies and Electronic health Records (CALIBER) programme</t>
  </si>
  <si>
    <t>An observational study to assess if automated diabetic retinopathy image assessment softwares can replace one or more steps of manual imaging grading and to determine their cost-effectiveness</t>
  </si>
  <si>
    <t>168</t>
  </si>
  <si>
    <t>12/64/187</t>
  </si>
  <si>
    <t>Accessibility and implementation in the UK NHS services of an effective depression relapse prevention programme: learning from mindfulness based cognitive therapy through a mixed methods study</t>
  </si>
  <si>
    <t>14/65/01</t>
  </si>
  <si>
    <t>Nicola Huxley / Exeter</t>
  </si>
  <si>
    <t>The clinical effectiveness and cost-effectiveness of cetuximab (review of TA176) and panitumumab (partial review of TA240) for previously untreated metastatic colorectal cancer: a systematic review and economic evaluation</t>
  </si>
  <si>
    <t xml:space="preserve">Randomised controlled trial evaluating the effectiveness and cost-effectiveness of ‘Families for Health’, a family-based childhood obesity treatment intervention  </t>
  </si>
  <si>
    <t>169</t>
  </si>
  <si>
    <t>11/2004/50</t>
  </si>
  <si>
    <t>Fiona Burns / UCL</t>
  </si>
  <si>
    <t>REACH: a mixed methods study to investigate the measurement, prediction and improvement of retention and engagement in outpatient HIV care</t>
  </si>
  <si>
    <t>170</t>
  </si>
  <si>
    <t>Sian Thomas /York</t>
  </si>
  <si>
    <t>Updated Meta-Review of Evidence on support for Carers</t>
  </si>
  <si>
    <t>10/146/01</t>
  </si>
  <si>
    <t>Saul Faust / Southampton General Hospital</t>
  </si>
  <si>
    <t>11/31/01</t>
  </si>
  <si>
    <t>09/01/53</t>
  </si>
  <si>
    <t>14/141/01</t>
  </si>
  <si>
    <t>Martin Underwood / Warwick</t>
  </si>
  <si>
    <t>Duration of intravenous antibiotic therapy for children with acute osteomyelitis or septic arthritis: a feasibility study</t>
  </si>
  <si>
    <t>William Jeffcoate / Nottingham University Hospitals Trust</t>
  </si>
  <si>
    <t>Nicky Welton / Bristol</t>
  </si>
  <si>
    <t>Facet-joint injections for people with persistent non-specific low back pain (FIS): A feasibility study for a randomised controlled trial</t>
  </si>
  <si>
    <t>Screening Strategies for Atrial Fibrillation: A Systematic Review and Cost-Effectiveness Analysis</t>
  </si>
  <si>
    <t>11/3005/07</t>
  </si>
  <si>
    <t>David Ogilvie / Cambridge School of Medicine</t>
  </si>
  <si>
    <t>Health impacts of the M74 urban motorway extension: a mixed-method natural experimental study</t>
  </si>
  <si>
    <t>Volume 21</t>
  </si>
  <si>
    <t>Volume 5</t>
  </si>
  <si>
    <t>171</t>
  </si>
  <si>
    <t>172</t>
  </si>
  <si>
    <t>173</t>
  </si>
  <si>
    <t>174</t>
  </si>
  <si>
    <t>11/2004/23</t>
  </si>
  <si>
    <t>Identifying perinatal depression with case-finding instruments: A mixed-methods study (BaBY PaNDA)</t>
  </si>
  <si>
    <t>11/1024/02</t>
  </si>
  <si>
    <t>Seclusion and Psychiatric Intensive Care Evaluation Study (SPICES): Combined qualitative and quantitative approaches to the uses and outcomes of coercive practices in mental health services</t>
  </si>
  <si>
    <t>Colin Bicknell / Imperial College London</t>
  </si>
  <si>
    <t>Incentives in Diabetic Eye Assessment by Screening (IDEAS): a three-armed randomised controlled trial of financial incentives</t>
  </si>
  <si>
    <t>12/5002/19</t>
  </si>
  <si>
    <t>Ewan Ferlie / King's College London</t>
  </si>
  <si>
    <t>NHS Top Managers, Knowledge Exchange and Leadership – The Early Development of Academic Health Science Networks: A Mixed Methods Study</t>
  </si>
  <si>
    <t>12/64/112</t>
  </si>
  <si>
    <t>14/159/07</t>
  </si>
  <si>
    <t>Josephine Exley / RAND Europe</t>
  </si>
  <si>
    <t>99/10/99</t>
  </si>
  <si>
    <t>15/17/06</t>
  </si>
  <si>
    <t>11/102/03</t>
  </si>
  <si>
    <t>John Primrose / Southampton</t>
  </si>
  <si>
    <t>Effectiveness and cost-effectiveness of serum B-type natriuretic peptide testing and monitoring in patients with heart failure in primary and secondary care: an evidence synthesis, cohort study and cost-effectiveness model</t>
  </si>
  <si>
    <t>Marie Westwood / Kleijnen Systematic Reviews Ltd</t>
  </si>
  <si>
    <t>Barnaby Reeves / Bristol</t>
  </si>
  <si>
    <t>Faecal immunochemical tests to triage patients with lower abdominal symptoms for suspected colorectal cancer referrals in primary care: A systematic review and cost-effectiveness analysis</t>
  </si>
  <si>
    <t>A randomised controlled trial to assess the cost-effectiveness of intensive versus no scheduled follow-up in patients who have undergone resection for colorectal cancer with curative intent</t>
  </si>
  <si>
    <t>12/3070/13</t>
  </si>
  <si>
    <t>11/3002/02</t>
  </si>
  <si>
    <t>Lucy Platt / London School of Hygiene and Tropical Medicine</t>
  </si>
  <si>
    <t>Jacqueline Barnes / Birbeck University of London</t>
  </si>
  <si>
    <t>Results of the FIRST STEPS study: a randomised controlled trial and economic evaluation of the Group Family Nurse Partnership (gFNP) programme compared to routine care in improving outcomes for high-risk mothers and their children and preventing abuse</t>
  </si>
  <si>
    <t xml:space="preserve">Acupuncture for chronic pain and depression in primary care: a programme of research </t>
  </si>
  <si>
    <t xml:space="preserve"> Start2quit: a randomized clinical controlled trial to evaluate the effectiveness and cost-effectiveness of using Personal Tailored Risk Information and Taster Sessions to increase the uptake of the NHS Stop Smoking Services</t>
  </si>
  <si>
    <t xml:space="preserve"> Randomised controlled trial and economic analysis of an internet based weight management programme, POWeR + (Positive Online Weight Reduction)</t>
  </si>
  <si>
    <t>The clinical effectiveness of individual behaviour change interventions to reduce risky sexual behaviour after a negative HIV test in men who have sex with men (MSM): systematic and realist reviews and intervention development</t>
  </si>
  <si>
    <t>13/74/01</t>
  </si>
  <si>
    <t xml:space="preserve"> G.J. Melendez-Torres / Warwick</t>
  </si>
  <si>
    <t>Clinical and cost-effectiveness of beta interferon and glatiramer acetate for treating multiple sclerosis: systematic review and economic evaluation</t>
  </si>
  <si>
    <t>11/148/01</t>
  </si>
  <si>
    <t>15/141/03</t>
  </si>
  <si>
    <t>Mark Gabbay / Liverpool</t>
  </si>
  <si>
    <t>The data Debt Counselling for Depression in Primary Care: An Adaptive Randomised Controlled Pilot Trial (DeCoDer Study)</t>
  </si>
  <si>
    <t>David Cottrell / Leeds</t>
  </si>
  <si>
    <t>A pragmatic randomised controlled trial and economic evaluation of family therapy vs. treatment as usual for young people seen after second or subsequent episodes of self-harm: the Self-Harm Intervention, Family Therapy (SHIFT) trial.</t>
  </si>
  <si>
    <t>Randomised-controlled trial of ketamine augmentation of ECT on neuropsychological and clinical outcomes in depression (Ketamine-ECT Study)</t>
  </si>
  <si>
    <t>13/75/01</t>
  </si>
  <si>
    <t>Claire Goodman / Hertfordshire</t>
  </si>
  <si>
    <t>11/46/03</t>
  </si>
  <si>
    <t>14/27/02</t>
  </si>
  <si>
    <t>Daniels De Angelis / PHE</t>
  </si>
  <si>
    <t>Clive Adams / Nottingham</t>
  </si>
  <si>
    <t>Managing Faecal Incontinence in people with advanced dementia resident in Care Homes, a realist synthesis of the evidence (FINCH study)</t>
  </si>
  <si>
    <t>Real-time modelling of a Pandemic Influenza Outbreak</t>
  </si>
  <si>
    <t>A systematic review and network meta-analysis of the safety and clinical effectiveness of interventions for treating or preventing deterioration of symptoms of antipsychotic-induced tardive dyskinesia (TD)</t>
  </si>
  <si>
    <t>Development of a core outcome set for disease modification trials in mild to moderate dementia: A systematic review, patient and public consultation and consensus recommendations</t>
  </si>
  <si>
    <t>Clinical and cost effectiveness of issuing longer versus shorter duration (3 month vs. 28 day) prescriptions in patients with chronic conditions 
Systematic review and economic modelling</t>
  </si>
  <si>
    <t>Elective hospital admissions: Secondary data analysis and modelling with an emphasis on policies to moderate growth</t>
  </si>
  <si>
    <t>Autologous chondrocyte implantation in the knee: systematic review and economic evaluation</t>
  </si>
  <si>
    <t>175</t>
  </si>
  <si>
    <t>176</t>
  </si>
  <si>
    <t>12/5005/04</t>
  </si>
  <si>
    <t>Jacqueline Swan / Warwick</t>
  </si>
  <si>
    <t>Rebecca Randell / Leeds</t>
  </si>
  <si>
    <t>12/5002/20</t>
  </si>
  <si>
    <t>Improving the Capabilities of NHS Organisations to Use Evidence: A Qualitative Study of Redesign Projects in Clinical Commissioning Groups</t>
  </si>
  <si>
    <t>A realist process evaluation of robot-assisted surgery: integration into routine practice and impacts on communication, collaboration and decision making</t>
  </si>
  <si>
    <t>15/17/02</t>
  </si>
  <si>
    <t>08/116/75</t>
  </si>
  <si>
    <t>Maya Buch / Leeds Institute of Rheumatic and Musculoskeletal Medicine</t>
  </si>
  <si>
    <t>10/104/20</t>
  </si>
  <si>
    <t>High throughput, non-invasive blood testing for the prenatal determination of fetal Rhesus D status</t>
  </si>
  <si>
    <t>SWITCH - Randomised- controlled trial of switching to alternative tumour necrosis factor-blocking drugs or abatacept or rituximab in patients with rheumatoid arthritis who have failed an initial TNF-blocking drug</t>
  </si>
  <si>
    <t>A pilot randomised controlled trial of community led anti-psychotic drug reduction for adults with learning disabilities</t>
  </si>
  <si>
    <t>Elizabeth Randell / Cardiff</t>
  </si>
  <si>
    <t>Fiona Ulph / Manchester</t>
  </si>
  <si>
    <t>The provision of antenatal information for the NHS Newborn Bloodspot Screening Programme (NBSP)</t>
  </si>
  <si>
    <t>10/57/43</t>
  </si>
  <si>
    <t>The CASPER-PLUS Trial: Collaborative care for screen-positive elders with Major Depressive Disorder</t>
  </si>
  <si>
    <t>Mark Simmonds / York</t>
  </si>
  <si>
    <t>Developing a multidisciplinary rehabilitation package following hip fracture Acronym: Fracture in the Elderly Multidisciplinary Rehabilitation (FEMuR)</t>
  </si>
  <si>
    <t>Aquatic therapy for children with Duchenne Muscular Dystrophy (DMD): a pilot- feasibility randomised controlled trial and mixed-methods process evaluation</t>
  </si>
  <si>
    <t>Evaluation of the effectiveness and cost-effectiveness of lightweight fibreglass heel casts in the management of ulcers of the heel in diabetes: a randomised controlled trial</t>
  </si>
  <si>
    <t>Investigating the organisational factors associated with variation in clinical productivity in community pharmacies: a mixed-methods study</t>
  </si>
  <si>
    <t>Critical time intervention for severely mentally ill released prisoners: a randomised control trial (CrISP)</t>
  </si>
  <si>
    <t>Clinical osteoarthritis and joint pain in older people: optimal management in primary care</t>
  </si>
  <si>
    <t>Lower limb arthroplasty: can we produce a tool to predict outcome and failure and is it cost-effective?</t>
  </si>
  <si>
    <t>13/05/11; 13/182/07</t>
  </si>
  <si>
    <t>11/77/13 (RP-PG-0606-1050)</t>
  </si>
  <si>
    <t>Til Wykes / King’s College London</t>
  </si>
  <si>
    <t>11/77/14 (RP-PG-0606-1067)</t>
  </si>
  <si>
    <t>Esme Moniz-Cook / Humber NHS Foundation Trust</t>
  </si>
  <si>
    <t xml:space="preserve">Patient involvement in improving the evidence base on inpatient care </t>
  </si>
  <si>
    <t xml:space="preserve">Challenge Demcare: Management of challenging behaviour in dementia at home and in care homes </t>
  </si>
  <si>
    <t>Can Healthcare Assistant Training (CHAT) improve the relational care of older people? A development and feasibility study of a complex intervention</t>
  </si>
  <si>
    <t>Birgit Vollm / Nottingham</t>
  </si>
  <si>
    <t>177</t>
  </si>
  <si>
    <t>14/19/13</t>
  </si>
  <si>
    <t>Christina Pagel / University College London</t>
  </si>
  <si>
    <t>11/77/42 (RP-PG-0407-10389)</t>
  </si>
  <si>
    <t>Steven Jones / Lancaster University</t>
  </si>
  <si>
    <t>Improving risk adjustment in the PRAiS model for mortality after paediatric cardiac surgery and improving public understanding of its use in monitoring outcomes</t>
  </si>
  <si>
    <t>Reducing relapse and suicide in bipolar disorder: Practical clinical approaches to identifying risk, reducing harm and engaging service users in planning and delivery of care: The PARADES (Psychoeducation, Anxiety, Relapse, Advance Directive Evaluation and Suicidality) programme</t>
  </si>
  <si>
    <t xml:space="preserve">Oral anticoagulants for primary prevention, treatment and secondary prevention of venous thromboembolic disease, and for prevention of stroke in atrial fibrillation: systematic review, network meta-analysis and cost-effectiveness analysis </t>
  </si>
  <si>
    <t>08/43/61</t>
  </si>
  <si>
    <t>11/129/148</t>
  </si>
  <si>
    <t>Ming Lim / St Thomas’ Hospital</t>
  </si>
  <si>
    <t>10/3010/01</t>
  </si>
  <si>
    <t>14/153/02</t>
  </si>
  <si>
    <t>Dopamine Augmented Rehabilitation in Stroke (DARS): Does Co-careldopa treatment in combination with routine NHS occupational and physical therapy, delivered early after stroke within a stroke rehabilitation service, improve functional recovery including walking ability and arm function?</t>
  </si>
  <si>
    <t>A multicentre randomiSed controlled TRial of IntraVEnous Immunoglobulin (IVIg) versus standard therapy for the treatment of transverse myelitis in adults and children (STRIVE trial)</t>
  </si>
  <si>
    <t>Cluster randomised controlled trial, economic and process evaluation to determine the effectiveness and cost effectiveness of a novel intervention (Healthy Lifestyles Programme, HeLP) to prevent obesity in school children</t>
  </si>
  <si>
    <t>The Novel Psychoactive Substances in the UK Project (NPS-UK)</t>
  </si>
  <si>
    <t>Gary Ford / Oxford University Hospitals</t>
  </si>
  <si>
    <t>Katrina Wyatt / University of Exeter Medical School</t>
  </si>
  <si>
    <t>Jim McCambridge /  University of York</t>
  </si>
  <si>
    <t>178</t>
  </si>
  <si>
    <t>12/5001/25</t>
  </si>
  <si>
    <t>Removing, replacing and reducing health provision: an exploration of decommissioning policy and practice in the  English NHS using delphi method, national surveys and longitudinal case studies</t>
  </si>
  <si>
    <t>08/17/01</t>
  </si>
  <si>
    <t>13/28/02</t>
  </si>
  <si>
    <t>15/141/02</t>
  </si>
  <si>
    <t>Observational study to estimate the changes in the effectiveness of BCG with the time since vaccination for preventing Tuberculosis in the UK</t>
  </si>
  <si>
    <t>Randomised controlled trial of the selective serotonin reuptake inhibitor sertraline versus Cognitive Behavioural Therapy for anxiety symptoms in people with Generalised Anxiety Disorder who have failed to respond to low intensity psychological treatments as defined by the NICE guidelines</t>
  </si>
  <si>
    <t>Cognitive behaviour therapy for health anxiety in medical patients (CHAMP): randomised trial with outcomes and cost-effectiveness to five years</t>
  </si>
  <si>
    <t>Lestyn Williams / University of Birmingham</t>
  </si>
  <si>
    <t>Punam Mangtani / LSHTM</t>
  </si>
  <si>
    <t>Marta Buszewicz / UCL</t>
  </si>
  <si>
    <t>Peter Tyrer / Imperial College London</t>
  </si>
  <si>
    <t>179</t>
  </si>
  <si>
    <t>180</t>
  </si>
  <si>
    <t>181</t>
  </si>
  <si>
    <t>12/64/154</t>
  </si>
  <si>
    <t>Iain Carey / St George’s University</t>
  </si>
  <si>
    <t>12/136/79</t>
  </si>
  <si>
    <t>Alys Young / University of Manchester</t>
  </si>
  <si>
    <t>11/1021/02</t>
  </si>
  <si>
    <t>Claire Goodman / University of Hertfordshire</t>
  </si>
  <si>
    <t>15/06/04</t>
  </si>
  <si>
    <t>Nerys Woolacott / University of York</t>
  </si>
  <si>
    <t>09/800/04</t>
  </si>
  <si>
    <t>Satsangi / University of Edinburgh</t>
  </si>
  <si>
    <t>10/50/14</t>
  </si>
  <si>
    <t>David Richards / University of Exeter</t>
  </si>
  <si>
    <t>08/22/02</t>
  </si>
  <si>
    <t>Peter Brocklehurst / UCL</t>
  </si>
  <si>
    <t>Certolizumab pegol and secukinumab for treating active psoriatic arthritis following inadequate response to disease modifying anti-rheumatic drugs</t>
  </si>
  <si>
    <t>A randomised, double-blind, parallel group trial to assess mercaptopurine versus placebo to prevent or delay recurrence of Crohn’s disease following surgical resection (TOPPIC)</t>
  </si>
  <si>
    <t>COBRA (Cost and Outcome of BehaviouRal Activation): a Randomised Controlled Trial of Behavioural Activation versus Cognitive Behaviour Therapy for Depression</t>
  </si>
  <si>
    <t>A multicentre, randomised controlled trial of position during the late stages of labour in women with an epidural - (BUMPES)</t>
  </si>
  <si>
    <t>An Evaluation of the Effectiveness of Annual Health Checks and Quality of Health Care for Adults with Learning Disability</t>
  </si>
  <si>
    <t>Evaluating the effectiveness and cost effectiveness of BSL (British Sign Language) IAPT (Improving Access to Psychological Therapies): an exploratory study</t>
  </si>
  <si>
    <t>Optimal NHS service delivery to care homes: a realist evaluation of the features and mechanisms that support effective working for the continuing care of older people in residential settings</t>
  </si>
  <si>
    <t>15/17/05</t>
  </si>
  <si>
    <t>Jo Picot / University of Southampton</t>
  </si>
  <si>
    <t>13/42/02</t>
  </si>
  <si>
    <t>Adam Fletcher / University of Cardiff</t>
  </si>
  <si>
    <t>Virtual chromoendoscopy for real-time assessment of colorectal polyps in vivo</t>
  </si>
  <si>
    <t>The Filter FE Challenge: pilot trial and process evaluation of a multi-level smoking prevention intervention in further education settings</t>
  </si>
  <si>
    <t>Pre-conception care for women with type 1 or type 2 diabetes: A mixed methods study exploring uptake of pre-conception care</t>
  </si>
  <si>
    <t>Jane Norman / University of Edinburgh</t>
  </si>
  <si>
    <t>09/800/27</t>
  </si>
  <si>
    <t>Does progesterone prophylaxis to prevent pre-term labour improve outcome? (OPPTIMUM)</t>
  </si>
  <si>
    <t>09/55/38</t>
  </si>
  <si>
    <t>15/17/04</t>
  </si>
  <si>
    <t>10/57/32</t>
  </si>
  <si>
    <t>Antiepileptic drug management in pregnancy: A double blind randomised trial on effectiveness and acceptability of monitoring strategies (EMPIRE study)</t>
  </si>
  <si>
    <t>Molecular testing for Lynch syndrome in people with colorectal cancer</t>
  </si>
  <si>
    <t>A Randomised Controlled Trial and Economic Evaluation of Intra-Operative Cell Salvage during Caesarean Section in Women at Risk of Haemorrhage: The SALVO Trial (cell SALVage in Obstetrics)</t>
  </si>
  <si>
    <t>11/3050/08</t>
  </si>
  <si>
    <t>13/99/32</t>
  </si>
  <si>
    <t>Helen Elsey / University of Leeds</t>
  </si>
  <si>
    <t>Understanding the Impacts of Care Farms on Health and Well-being: A Pilot study to inform the design of a follow-on study to assess the cost-effectiveness of care farms in improving health and wellbeing and reducing re-offending</t>
  </si>
  <si>
    <t>Long term weight loss trajectories in participants in a randomised controlled trial of a weight management and healthy lifestyle programme for men delivered through professional football clubs: the Football Fans in Training follow up</t>
  </si>
  <si>
    <t>Tristan Snowsill / University of Exeter</t>
  </si>
  <si>
    <t>Khalid Khan / Queen Mary University of London</t>
  </si>
  <si>
    <t>Y-SBNT: Adaptation of a family and social network intervention for young people who misuse alcohol and drugs: a randomised controlled feasibility trial</t>
  </si>
  <si>
    <t>Maria Lohan / Queen's University of Belfast</t>
  </si>
  <si>
    <t>11/14/33</t>
  </si>
  <si>
    <t>Andreas Goebel / Pain Research Institute, Clinical Sciences Centre</t>
  </si>
  <si>
    <t>08/99/08</t>
  </si>
  <si>
    <t>McAuley / Queen's University of Belfast</t>
  </si>
  <si>
    <t>A randomised placebo-controlled phase III multicentre trial: Low-dose intravenous immunoglobulin treatment for longstanding Complex Regional Pain Syndrome (LIPS Trial).</t>
  </si>
  <si>
    <t>Hydroxymethylglutaryl-CoA reductase inhibition with simvastatin in Acute lung injury to Reduce Pulmonary dysfunction: A prospective, randomised, double-blind, placebo-controlled, multi-centre trial (HARP2)</t>
  </si>
  <si>
    <t>182</t>
  </si>
  <si>
    <t>09/1801/1054</t>
  </si>
  <si>
    <t>Helen Snooks / Swansea University</t>
  </si>
  <si>
    <t>Predictive risk stratification model: a randomised stepped wedge trial in primary care (PRISMATIC)</t>
  </si>
  <si>
    <t>08/24/02</t>
  </si>
  <si>
    <t>10/65/02</t>
  </si>
  <si>
    <t>Angus Watson / NHS Highland Research</t>
  </si>
  <si>
    <t>Jason Waugh / Newcastle upon Tyne Hospitals NHS Foundation Trust</t>
  </si>
  <si>
    <t>A pragmatic multicentre randomised controlled trial comparing stapled haemorrhoidopexy to conventional excisional surgery for haemorrhoidal disease</t>
  </si>
  <si>
    <t>Spot protein creatinine ratio (SPCr) and spot albumin creatinine ratio (SACr) in the assessment of pre-eclampsia: A diagnostic accuracy study with decision analytic model based economic evaluation and acceptability analysis</t>
  </si>
  <si>
    <t>Development of a multi-modality blood conservation strategy in cardiothoracic surgery</t>
  </si>
  <si>
    <t>Gavin Murphy / University Hospitals Bristol NHS Foundation Trust</t>
  </si>
  <si>
    <t>Improving Patient Experience in Primary Care: a multi-method programme of research on the measurement and improvement of patient experience</t>
  </si>
  <si>
    <t>Improving pregnancy outcome in obese women; the UPBEAT randomised controlled trial</t>
  </si>
  <si>
    <t>183</t>
  </si>
  <si>
    <t>12/178/22</t>
  </si>
  <si>
    <t>Evaluation of a national surveillance system for mortality alerts: A mixed methods study</t>
  </si>
  <si>
    <t>13/17/04</t>
  </si>
  <si>
    <t>Preventing blood borne virus infection in people who inject drugs in the UK: the development and feasibility of psychosocial interventions</t>
  </si>
  <si>
    <t>Gail Gilchrist /  South London and Maudsley NHS Foundation Trust</t>
  </si>
  <si>
    <t>RP-PG-0407-10136 11/77/82</t>
  </si>
  <si>
    <t>Evaluating and Implementing Better Patient-Orientated Management of Chronic Gastrointestinal Disorders in Primary Care</t>
  </si>
  <si>
    <t>Paul Aylin / Imperial College London</t>
  </si>
  <si>
    <t>David Thompson / University of Manchester</t>
  </si>
  <si>
    <t>184</t>
  </si>
  <si>
    <t>185</t>
  </si>
  <si>
    <t>13/10/75</t>
  </si>
  <si>
    <t>12/209/51</t>
  </si>
  <si>
    <t>Alan Simpson / City University London</t>
  </si>
  <si>
    <t>Frances Griffiths / University of Warwick</t>
  </si>
  <si>
    <t>Cross-national comparative study of recovery-focused mental health care planning in acute inpatient mental health settings (COCAPP-A)</t>
  </si>
  <si>
    <t>The role of digital communication in patient-clinician communication for NHS providers of specialist clinical services for young people receiving specialist clinical services (The LYNC study): a mixed methods study</t>
  </si>
  <si>
    <t>09/144/51</t>
  </si>
  <si>
    <t>Tim Walsh / Royal Infirmary of Edinburgh</t>
  </si>
  <si>
    <t xml:space="preserve">The Age of BLood Evaluation randomised controlled trial (ABLE): Description of the UK funded arm of the international trial, the UK cost-utility analysis, and secondary analyses exploring factors associated with health-related quality of life and healthcare costs during 12 month follow-up </t>
  </si>
  <si>
    <t>186</t>
  </si>
  <si>
    <t>187</t>
  </si>
  <si>
    <t>11/2004/30</t>
  </si>
  <si>
    <t>14/19/51</t>
  </si>
  <si>
    <t>Gavin Perkins / University of Warwick</t>
  </si>
  <si>
    <t>10/102/03</t>
  </si>
  <si>
    <t>12/201/02</t>
  </si>
  <si>
    <t>Allan House / University of Leeds</t>
  </si>
  <si>
    <t>A randomised controlled trial of adalimumab injection compared with placebo injection for patients receiving physiotherapy treatment for sciatica. Trial acronym: Sub-Cutaneous Injection of Adalimumab Trial compared with Control (SCIATiC)</t>
  </si>
  <si>
    <t>Managing with Learning Disability and Diabetes</t>
  </si>
  <si>
    <t>A Rapid Evidence synthesis of Outcomes and Care Utilisation following Self-care support for children and adolescents with long term conditions (REfOCUS): Reducing care utilisation without compromising health outcomes</t>
  </si>
  <si>
    <t>Why do outcomes of hospitalised patients with first out of hospital cardiac arrest from Acute Coronary Syndrome (ACS) vary in England and Wales?</t>
  </si>
  <si>
    <t>Nefyn Williams / Bangor University</t>
  </si>
  <si>
    <t>Penny Bee / University of Manchester</t>
  </si>
  <si>
    <t>188</t>
  </si>
  <si>
    <t>189</t>
  </si>
  <si>
    <t>190</t>
  </si>
  <si>
    <t>14/04/33</t>
  </si>
  <si>
    <t>12/128/48</t>
  </si>
  <si>
    <t>12/5001/21</t>
  </si>
  <si>
    <t>Tim Doran / University of York</t>
  </si>
  <si>
    <t>Jane Senior / University of Manchester</t>
  </si>
  <si>
    <t>The effectiveness of the Older prisoner Health and Social Care Assessment and Plan (OHSCAP): A Randomised Controlled Trial</t>
  </si>
  <si>
    <t>Understanding the Knowledge Gaps in Whistleblowing and Speaking Up in Healthcare: narrative reviews of the research literature and formal Inquiries, a legal analysis and stakeholder interviews</t>
  </si>
  <si>
    <t>Variations in Mortality Across the Week Following Emergency Admission to Hospital. Linked Retrospective Observational Analyses of Hospital Episode Data in England, 2004/5 to 2013/14</t>
  </si>
  <si>
    <t>14/17/01</t>
  </si>
  <si>
    <t>Allan Wailoo / University of Sheffield</t>
  </si>
  <si>
    <t>The clinical and cost-effectiveness of treat-to-target strategies in rheumatoid arthritis. A systematic review and cost-effectiveness analysis</t>
  </si>
  <si>
    <t>191</t>
  </si>
  <si>
    <t>12/136/104</t>
  </si>
  <si>
    <t>John Storey / The Open University Business School</t>
  </si>
  <si>
    <t>Mobilizing Clinical Leadership in and around Clinical Commissioning Groups: A mixed methods study</t>
  </si>
  <si>
    <t>09/104/19</t>
  </si>
  <si>
    <t>Mike Thomas / Southampton</t>
  </si>
  <si>
    <t>A randomised controlled study of the effectiveness of breathing retraining exercises taught by a physiotherapist by either instructional DVD or by face-to-face sessions in the management of asthma in adults</t>
  </si>
  <si>
    <t>15/17/07</t>
  </si>
  <si>
    <t>Miriam Brazzelli / University of Aberdeen</t>
  </si>
  <si>
    <t>15/69/17</t>
  </si>
  <si>
    <t>Mark Rodgers / University of York</t>
  </si>
  <si>
    <t>Multiple frequency bioimpedance devices (BCM - Body Composition Monitor, BioScan 920-II, BioScan touch i8, InBody S10 and MultiScan 5000) for fluid management in people with chronic kidney disease having dialysis</t>
  </si>
  <si>
    <t>Adalimumab, etanercept and ustekinumab for treating plaque psoriasis in children and young people [ID854]</t>
  </si>
  <si>
    <t>A cluster randomised trial, cost effectiveness analysis and psychosocial evaluation of insulin pump therapy compared to multiple injections during flexible intensive insulin therapy for type 1 diabetes - The REPOSE Trial</t>
  </si>
  <si>
    <t>192</t>
  </si>
  <si>
    <t>13/59/08</t>
  </si>
  <si>
    <t>11/146/01</t>
  </si>
  <si>
    <t>Andrew Cook / University of Southampton</t>
  </si>
  <si>
    <t>Roger Greenhalgh / Imperial College London</t>
  </si>
  <si>
    <t>Peter Selby, University of Leeds</t>
  </si>
  <si>
    <t>Wouter Poortinga / Cardiff University</t>
  </si>
  <si>
    <t>11/3020/05</t>
  </si>
  <si>
    <t>Early versus delayed surgery for congenital hip dysplasia</t>
  </si>
  <si>
    <t>Late aneurysm-related mortality up to 15 years, secondary endovascular repair, late sac rupture risk, costs and cost-effectiveness implications in the United Kingdom EndoVascular Aneurysm Repair (EVAR) randomised controlled trials and management of type ll endoleaks</t>
  </si>
  <si>
    <t>The potential of alternatives to face to face consultation in general practice, and the impact on different patient groups: a mixed methods case study</t>
  </si>
  <si>
    <t>Evaluating the benefits for patients and the NHS of new and existing biological fluid biomarkers in liver and renal disease</t>
  </si>
  <si>
    <t>11/77/108 RP-PG-0707-10101</t>
  </si>
  <si>
    <t>The Health Impacts of Structural Energy Performance Investments in Wales: An Evaluation of the Arbed Programme</t>
  </si>
  <si>
    <t>193</t>
  </si>
  <si>
    <t>12/209/02</t>
  </si>
  <si>
    <t>Helen Atherton / University of Warwick</t>
  </si>
  <si>
    <t>Susan Horrocks / University of the West of England</t>
  </si>
  <si>
    <t>Measuring quality in community nursing: a mixed methods study</t>
  </si>
  <si>
    <t>06/38/01</t>
  </si>
  <si>
    <t>15/64/07</t>
  </si>
  <si>
    <t>Hazel Squires / University of Sheffield</t>
  </si>
  <si>
    <t>13/87/08</t>
  </si>
  <si>
    <t>10/3006/02</t>
  </si>
  <si>
    <t>09/3006/02</t>
  </si>
  <si>
    <t>Sarah Rogers / Swansea University</t>
  </si>
  <si>
    <t>A cluster randomised controlled trial evaluation and cost-effectiveness analysis of the Roots of Empathy schools-based programme for improving social and emotional wellbeing outcomes among 8-9 year olds in Northern Ireland</t>
  </si>
  <si>
    <t>Paul Connolly / Queen's University Belfast</t>
  </si>
  <si>
    <t>Health impact, and economic value, of meeting housing quality standards</t>
  </si>
  <si>
    <t>Computerised interpretation of the fetal heart rate during labour: a randomised controlled trial (INFANT)</t>
  </si>
  <si>
    <t>A systematic review and economic evaluation of adalimumab and dexamethasone for treating non-infectious intermediate, posterior or panuveitis in adults</t>
  </si>
  <si>
    <t>Aspirin for Venous Ulcers: Randomised Trial (AVURT)</t>
  </si>
  <si>
    <t>12/138/02</t>
  </si>
  <si>
    <t>Dr Fiona Burns / University College London</t>
  </si>
  <si>
    <t>Feasibility and Acceptability of home sampling kits to increase the uptake of HIV testing among Black Africans in the United Kingdom: The HAUS Study</t>
  </si>
  <si>
    <t>194</t>
  </si>
  <si>
    <t>13/07/68</t>
  </si>
  <si>
    <t>Quality and Safety From Ward To Board: A Biography of Artefacts</t>
  </si>
  <si>
    <t>Justin Keen / Leeds University</t>
  </si>
  <si>
    <t>195</t>
  </si>
  <si>
    <t>13/33/16</t>
  </si>
  <si>
    <t>Margaret Maxwell / University of Stirling</t>
  </si>
  <si>
    <t>Michael Bennett / University of Leeds</t>
  </si>
  <si>
    <t>Woolacott / Newcastle University</t>
  </si>
  <si>
    <t>14/211/02</t>
  </si>
  <si>
    <t>11/3050/30</t>
  </si>
  <si>
    <t>12/3060/03</t>
  </si>
  <si>
    <t>James White / Cardiff University</t>
  </si>
  <si>
    <t>An acceptability and feasibility study of the Patient Centred Assessment Method (PCAM) for improving primary care nurse led biopsychosocial assessment of patients with long term conditions and co-morbid mental health needs</t>
  </si>
  <si>
    <t>Self-Management of Analgesia and Related Treatments at the End of life (SMARTE)</t>
  </si>
  <si>
    <t>Interventional management of hyperhidrosis: an evidence synthesis and value of information analysis</t>
  </si>
  <si>
    <t>Texting to Reduce Alcohol Misuse (TRAM): a multi-centre randomised controlled trial of a text message intervention to reduce binge drinking among disadvantaged men</t>
  </si>
  <si>
    <t>Adapting the ASSIST model of informal peer-led intervention delivery to the Talk to FRANK drug prevention programme in UK secondary schools (ASSIST+FRANK): intervention development, refinement and a pilot cluster randomised controlled trial</t>
  </si>
  <si>
    <t>12/188/05</t>
  </si>
  <si>
    <t>196</t>
  </si>
  <si>
    <t>14/19/19</t>
  </si>
  <si>
    <t>12/01/16</t>
  </si>
  <si>
    <t>Langhorne / Glasgow Royal Infirmary</t>
  </si>
  <si>
    <t>11/77/52 RP-PG-0608-10142</t>
  </si>
  <si>
    <t>RAMESES II: Realising the potential of realist research for improving the delivery of health services</t>
  </si>
  <si>
    <t>Geoff Wong / University of Oxford</t>
  </si>
  <si>
    <t>A very early rehabilitation trial after stroke (AVERT): A phase 3, multicentre, randomised controlled trial</t>
  </si>
  <si>
    <t>Comprehensive Assessment of the Prevention Role of Antiretroviral therapy (CAPRA)</t>
  </si>
  <si>
    <t>Ada Miltz / UCL</t>
  </si>
  <si>
    <t>06/92/58</t>
  </si>
  <si>
    <t>Carol Lefebvre / Lefebvre Associates</t>
  </si>
  <si>
    <t>Elizabeth Murray / UCL</t>
  </si>
  <si>
    <t>11/77/93 (RP-PG-0609-10135)</t>
  </si>
  <si>
    <t xml:space="preserve"> Development, evaluation and implementation of a computer-based self-management programme for people with type 2 diabetes</t>
  </si>
  <si>
    <t>Assessment of methodological search filter performance to improve efficienty of evidence information retrieval: five literature reviews and a qualitative study</t>
  </si>
  <si>
    <t>Was on hold since it arrived in production in June 2016 and was taken off hold once the dual pub was accepted in Feb 2017</t>
  </si>
  <si>
    <t>197</t>
  </si>
  <si>
    <t>11/1022/15</t>
  </si>
  <si>
    <t>Iain Pretty / University of Manchester</t>
  </si>
  <si>
    <t>Preston / Sheffield University</t>
  </si>
  <si>
    <t>An evaluation of an eReferral Management &amp; Triage System for Minor Oral Surgery referrals from primary care dentists</t>
  </si>
  <si>
    <t>13/05/12 (13/182/09)</t>
  </si>
  <si>
    <t>What evidence is there for the identification and management of frail older people in the emergency department? A systematic mapping review</t>
  </si>
  <si>
    <t>Costa / Oxford University</t>
  </si>
  <si>
    <t>10/57/20</t>
  </si>
  <si>
    <t>12/35/32</t>
  </si>
  <si>
    <t>UK Wound management of Open Lower Limb Fractures (UK WOLLF) - A randomised controlled trial and health economic evaluation of standard wound management versus negative pressure wound therapy in the treatment of adults with an open fracture of the lower limb</t>
  </si>
  <si>
    <t>A feasibility randomised controlled trial of pre-treatment gastrostomy tube versus oral feeding plus as-needed nasogastric tube feeding in patients undergoing chemoradiation for head and neck cancer (TUBE trial)</t>
  </si>
  <si>
    <t>Paleri / Newcastle</t>
  </si>
  <si>
    <t>09/3005/09</t>
  </si>
  <si>
    <t>Steven Cummins / LSHTM</t>
  </si>
  <si>
    <t>Evaluating the impact of Olympic-related urban regeneration on physical activity and psychological health and wellbeing in adolescents and their parents: The ORiEL Study</t>
  </si>
  <si>
    <t>199</t>
  </si>
  <si>
    <t>11/1017/18</t>
  </si>
  <si>
    <t>A multi-site evaluation of the Person, Interactions &amp; Environment (PIE) tool to improve person-centred care for people with dementia admitted to acute hospital wards</t>
  </si>
  <si>
    <t>06/301/233</t>
  </si>
  <si>
    <t>Halliday / University of Oxford</t>
  </si>
  <si>
    <t>09/22/67</t>
  </si>
  <si>
    <t>Hashim Ahmed / UCL</t>
  </si>
  <si>
    <t>11/77/78 (RP-PG-0606-1045)</t>
  </si>
  <si>
    <t>Declan Murphy / King’s College London</t>
  </si>
  <si>
    <t>Crossing the divide: Effective Treatments for people with neurodevelopmental disorders across the lifespan and intellectual ability</t>
  </si>
  <si>
    <t>The Promis Study: A Diagnostic Accuracy Study And Economic Evaluation Of MRI And Trus-Biopsy In Prostate Cancer</t>
  </si>
  <si>
    <t>11/62/02</t>
  </si>
  <si>
    <t>15/141/04</t>
  </si>
  <si>
    <t>200</t>
  </si>
  <si>
    <t>201</t>
  </si>
  <si>
    <t>202</t>
  </si>
  <si>
    <t>203</t>
  </si>
  <si>
    <t>204</t>
  </si>
  <si>
    <t>Mary Godfrey / Bradford Royal Infirmary</t>
  </si>
  <si>
    <t>Jane Dalton / University of York</t>
  </si>
  <si>
    <t>12/209/53</t>
  </si>
  <si>
    <t>Sarah Butchard / Mossley Hill Hospital</t>
  </si>
  <si>
    <t>13/97/24</t>
  </si>
  <si>
    <t>Chrysanthi Papoutsi / University of Oxford</t>
  </si>
  <si>
    <t>14/198/07</t>
  </si>
  <si>
    <t>Francine Toye / Oxford
University Hospitals</t>
  </si>
  <si>
    <t>13/07/39</t>
  </si>
  <si>
    <t>Chris Graham / Picker Institute Europe</t>
  </si>
  <si>
    <t>13/05/11 (13/182/10)</t>
  </si>
  <si>
    <t>The provision of services in the UK for UK armed forces veterans with post-traumatic stress disorder (PTSD): a rapid evidence synthesis</t>
  </si>
  <si>
    <t>A randomised controlled trial to evaluate the impact of embedding a Human Rights Based Approach to dementia care in inpatient ward and care home settings</t>
  </si>
  <si>
    <t>A meta-ethnography of healthcare professionals' experience of treating adults with chronic non-malignant pain to improve the experience and quality of healthcare</t>
  </si>
  <si>
    <t>Interventions to improve antimicrobial prescribing of doctors in training: A realist review</t>
  </si>
  <si>
    <t>An evaluation of a near real-time survey for improving patients' experiences of the relational aspects of care</t>
  </si>
  <si>
    <t>14/16/01</t>
  </si>
  <si>
    <t>13/137/05</t>
  </si>
  <si>
    <t>John Lawrenson / City University of London</t>
  </si>
  <si>
    <t>09/165/01</t>
  </si>
  <si>
    <t>Leone Ridsdale / KCL</t>
  </si>
  <si>
    <t>13/138/03</t>
  </si>
  <si>
    <t>Frances Bunn / University of Hertfordshire</t>
  </si>
  <si>
    <t>13/116/13</t>
  </si>
  <si>
    <t>Peter Hall / University of Edinburgh</t>
  </si>
  <si>
    <t>12/35/61</t>
  </si>
  <si>
    <t>12/167/95</t>
  </si>
  <si>
    <t>Mike Crawford / Imperial College London</t>
  </si>
  <si>
    <t>What is the added value of ultrasound joint examination for monitoring synovitis in rheumatoid arthritis and can it be used to guide treatment decisions? A systematic review and cost-effectiveness analysis</t>
  </si>
  <si>
    <t>What Works to Increase Attendance for Diabetic Retinopathy Screening? An Evidence sYnthEsiS (WIDeR-EyeS)</t>
  </si>
  <si>
    <t>Self-Management education for adults with poorly controlled epILEpsy (SMILE) A Randomised Controlled Trial</t>
  </si>
  <si>
    <t>Managing diabetes in people with dementia: a realist synthesis (DIaMonD)</t>
  </si>
  <si>
    <t>The future for diagnostic tests of acute kidney injury in critical care: Evidence synthesis, care pathway analysis and research prioritisation</t>
  </si>
  <si>
    <t>Randomised controlled trial of improvisational music therapy for children with autism spectrum disorders: UK arm of the TIME-A study</t>
  </si>
  <si>
    <t>Ten year follow-up of a randomised trial of drainage, irrigation and fibrinolytic therapy (DRIFT) in infants with post-haemorrhagic ventricular dilatation</t>
  </si>
  <si>
    <t>Luyt / University of Bristol</t>
  </si>
  <si>
    <t>Asymptomatic Carotid Surgery Trial-2 (ACST-2): an international randomised trial to compare carotid endarterectomy with carotid artery stenting to prevent stroke</t>
  </si>
  <si>
    <t>11/77/81 (RP-PG-0407-10036)</t>
  </si>
  <si>
    <t>Karim Brohi / Queen Mary University of London</t>
  </si>
  <si>
    <t>Traumatic Coagulopathy and Massive Transfusion: Improving Outcomes and Saving Blood</t>
  </si>
  <si>
    <t>11/3005/13</t>
  </si>
  <si>
    <t>Martin Williams / King’s College London</t>
  </si>
  <si>
    <t>12/3090/05</t>
  </si>
  <si>
    <t>Cassandra Kenning / NIHR School for Primary Care Research</t>
  </si>
  <si>
    <t>12/181/07</t>
  </si>
  <si>
    <t>Nicola Adams / Northumbria University</t>
  </si>
  <si>
    <t>Public health air pollution impacts of pathway options to meet the UK climate change act target of 80&amp; reduction of UK CO2 equivalent emissions by 2050</t>
  </si>
  <si>
    <t>Collaborative case management to aid return to work after long term sickness absence: a pilot randomised controlled trial</t>
  </si>
  <si>
    <t>Visually Impaired Older people's Exercise programme for falls prevention: a feasibility study ViOlet</t>
  </si>
  <si>
    <t>Emma Simpson / University of Sheffield</t>
  </si>
  <si>
    <t>Iain Crombie / University of Dundee</t>
  </si>
  <si>
    <t>13/24/03</t>
  </si>
  <si>
    <t>13/18/05</t>
  </si>
  <si>
    <t>Katie Biggs / University of Sheffield</t>
  </si>
  <si>
    <t>Shantini Paranjothy / Cardiff University</t>
  </si>
  <si>
    <t>Pulmonary Rehabilitation and ACTIvity after COPD Exacerbations- The PRACTICE Trial</t>
  </si>
  <si>
    <t>A novel peer-support intervention using Motivational Interviewing for breastfeeding maintenance: a UK feasibility study</t>
  </si>
  <si>
    <t>205</t>
  </si>
  <si>
    <t>207</t>
  </si>
  <si>
    <t>13/07/49</t>
  </si>
  <si>
    <t>12/5001/62</t>
  </si>
  <si>
    <t>Jill Maben / King’s College London</t>
  </si>
  <si>
    <t>Bryony Beresford / University of York</t>
  </si>
  <si>
    <t>Dawn Edge / University of Manchester</t>
  </si>
  <si>
    <t>A realist informed mixed methods evaluation of Schwartz Centre Rounds® in England</t>
  </si>
  <si>
    <t>13/05/11 (13/182/11)</t>
  </si>
  <si>
    <t>Therapy interventions for children with neurodisability: a qualitative scoping study of current practice and perceived research needs</t>
  </si>
  <si>
    <t>Culturally-adapted Family Intervention (CaFI) for African Caribbeans with schizophrenia and their families: A feasibility study of implementation and acceptability</t>
  </si>
  <si>
    <t>09/01/45</t>
  </si>
  <si>
    <t>Clarkson / Dundee</t>
  </si>
  <si>
    <t>Improving the Quality of Dentistry (IQuaD): A randomised controlled trial comparing oral hygiene advice and periodontal instrumentation for the prevention and management of periodontal disease in dentate adults attending dental primary care</t>
  </si>
  <si>
    <t>13/90/30</t>
  </si>
  <si>
    <t>A cluster randomised controlled trial to investigate the effectiveness and cost-effectiveness of the 'Girls Active' intervention</t>
  </si>
  <si>
    <t>Deirdre Harrington / University of Leicester</t>
  </si>
  <si>
    <t>208</t>
  </si>
  <si>
    <t>12/5002/01</t>
  </si>
  <si>
    <t>Graham Currie / Warwick Business School</t>
  </si>
  <si>
    <t>Improving the Capacity of Commissioners to Use Evidence: Reducing Potentially Avoidable Elderly Care Admissions into Acute Hospitals</t>
  </si>
  <si>
    <t>12/189/06</t>
  </si>
  <si>
    <t>07/01/34</t>
  </si>
  <si>
    <t>11/107/01</t>
  </si>
  <si>
    <t>09/80/04</t>
  </si>
  <si>
    <t>John Campbell / Exeter</t>
  </si>
  <si>
    <t>Linda Sharples / LSHTM</t>
  </si>
  <si>
    <t>Naeem Soomro / Newcastly Upon Tyne Hospitals NHS Foundation Trust</t>
  </si>
  <si>
    <t>Sarah Lamb / Oxford</t>
  </si>
  <si>
    <t>Aa feasibility study and pilot RCT to establish methods for assessing the acceptability, and clinical effectiveness and cost effectiveness of enhanced psychological care in cardiac rehabilitation services for patients with new onset depression compared with treatment as usual: the CADENCE Study</t>
  </si>
  <si>
    <t>Amaze: A double-blind, multicentre, randomised, controlled trial to investigate the clinical and cost-effectiveness of adding an ablation device-based maze procedure as an adjunct to routine cardiac surgery for patients with pre-existing atrial fibrillation (AF)</t>
  </si>
  <si>
    <t>SURAB – A two stage randomised feasibility study of SURveillance versus ABlation in the management of incidentally diagnosed small renal tumours</t>
  </si>
  <si>
    <t>Physical activity programmes for community dwelling people with mild to moderate dementia (DAPA - Dementia And Physical Activity)</t>
  </si>
  <si>
    <t>10/90/03</t>
  </si>
  <si>
    <t>David Jones / Newcastle University</t>
  </si>
  <si>
    <t xml:space="preserve">Rituximab for the Treatment of Fatigue in Primary Biliary Cholangitis (formerly Primary Biliary Cirrhosis)
A Randomised Controlled Trial
</t>
  </si>
  <si>
    <t>16/58/01</t>
  </si>
  <si>
    <t>Steve Edwards / BMJ-TAG</t>
  </si>
  <si>
    <t>The evaluation of the clinical and cost-effectiveness of everolimus, nivolumab, axitinib, sorafenib and sunitinib in renal cell carcinoma.</t>
  </si>
  <si>
    <t>12/192/10</t>
  </si>
  <si>
    <t>Kate Walters / UCL</t>
  </si>
  <si>
    <t>11/77/84 (RP-PG-0407-10384)</t>
  </si>
  <si>
    <t>Assessing the impact and cost-effectiveness of needle/syringe provision and opiate substitution therapy on hepatitis C transmission among people who inject drugs in the United Kingdom: analysis of pooled datasets and economic modelling</t>
  </si>
  <si>
    <t>209</t>
  </si>
  <si>
    <t>14/19/50</t>
  </si>
  <si>
    <t>What are the determinants of variations in emergency readmission rates and one-year mortality in patients hospitalized with heart failure or chronic obstructive pulmonary disease?</t>
  </si>
  <si>
    <t>08/14/39</t>
  </si>
  <si>
    <t>Joanne Blair, Alder Hey Children's NHS Found Trust</t>
  </si>
  <si>
    <t>Randomised controlled trial of continuous subcutaneous insulin infusion compared to multiple daily injection regimens in children and young people at diagnosis of type I diabetes mellitus</t>
  </si>
  <si>
    <t>210</t>
  </si>
  <si>
    <t>12/130/33</t>
  </si>
  <si>
    <t>Peter Bower/University of Manchester</t>
  </si>
  <si>
    <t>Comprehensive Longitudinal Assessment of Salford Integrated Care (CLASSIC): a study of the implementation and effectiveness of a new model of care for long-term conditions</t>
  </si>
  <si>
    <t>11/129/76</t>
  </si>
  <si>
    <t>11/66/02</t>
  </si>
  <si>
    <t>11/31/02</t>
  </si>
  <si>
    <t>David Kessler / University of Bristol</t>
  </si>
  <si>
    <t>Kathyrn Radford / University of Nottingham</t>
  </si>
  <si>
    <t>Saowarat Snidvongs / Barts Health NHS Trust</t>
  </si>
  <si>
    <t>A double blind placebo-controlled randomised trial of the addition of the antidepressant mirtazapine for patients with depression in primary care who have not responded to at least 6 weeks of antidepressant treatment</t>
  </si>
  <si>
    <t>FRESH - Facilitating Return to work through Early Specialist Health-based interventions</t>
  </si>
  <si>
    <t>A multicentre double-blind randomised controlled trial to assess the clinical- and cost-effectiveness of facet-joint injections in selected patients with non-specific low back pain: A feasibility study</t>
  </si>
  <si>
    <t>11/3005/31</t>
  </si>
  <si>
    <t>Paul Wilkinson / London School of Hygiene &amp; Tropical Medicine</t>
  </si>
  <si>
    <t>The impact of home energy efficiency interventions and winter fuel payments on winter- and cold-related mortality and morbidity in England: evaluation of a natural experiment</t>
  </si>
  <si>
    <t>10/60/30</t>
  </si>
  <si>
    <t>Valerie Pomeroy / Uni East Anglia</t>
  </si>
  <si>
    <t>Clinical efficacy of functional strength training for upper limb motor recovery early after stroke: neural correlates and prognostic indicators</t>
  </si>
  <si>
    <t>09/150/12</t>
  </si>
  <si>
    <t>Thomas Lynch / Uni of Southampton</t>
  </si>
  <si>
    <t>Radically Open Dialectical Behaviour Therapy for Treatment-Resistant Depression: A Randomised Controlled Trial</t>
  </si>
  <si>
    <t>09/110/01</t>
  </si>
  <si>
    <t>Paul Aveyard / Uni Oxford</t>
  </si>
  <si>
    <t>A randomised trial of nicotine patch preloading for smoking cessation</t>
  </si>
  <si>
    <t>654</t>
  </si>
  <si>
    <t>12/179/09</t>
  </si>
  <si>
    <t>Amanda Daley / Uni of Birmingham</t>
  </si>
  <si>
    <t>The effectiveness and cost effectiveness of a brief behavioural intervention to promote regular self weighing to prevent weight regain after weight loss: randomised controlled trial</t>
  </si>
  <si>
    <t>211</t>
  </si>
  <si>
    <t>13/10/42</t>
  </si>
  <si>
    <t>Emma Knowles / ScHARR Sheffield</t>
  </si>
  <si>
    <t>Impact of closing Emergency Departments in England (closED)</t>
  </si>
  <si>
    <t>212</t>
  </si>
  <si>
    <t>14/19/43</t>
  </si>
  <si>
    <t>Merran Toerien / Uni of York</t>
  </si>
  <si>
    <t>Evaluating nuanced practices for initiating decision making in neurology clinics</t>
  </si>
  <si>
    <t>11/129/245</t>
  </si>
  <si>
    <t>12/137/05</t>
  </si>
  <si>
    <t>12/145/04</t>
  </si>
  <si>
    <t>David Garway-Heath / UCL</t>
  </si>
  <si>
    <t>Miranda Pallan / Uni Birmingham</t>
  </si>
  <si>
    <t>Naiem Moiemen / Uni Hosp Bham Found Trust</t>
  </si>
  <si>
    <t>Assessing the Effectiveness of Imaging Technology to Rapidly Detect Disease Progression in Glaucoma</t>
  </si>
  <si>
    <t>Development of a culturally adapted weight management programme for children of Pakistani and Bangladeshi origin</t>
  </si>
  <si>
    <t>A feasibility study and open pilot two-arm randomised controlled trial comparing Pressure Garment Therapy with no Pressure Garment Therapy for the prevention of abnormal scarring after burn injury (PEGASUS)</t>
  </si>
  <si>
    <t>213</t>
  </si>
  <si>
    <t>214</t>
  </si>
  <si>
    <t>13/114/60</t>
  </si>
  <si>
    <t>Emma France / Uni Stirling</t>
  </si>
  <si>
    <t>Sara Shaw / Uni Oxford</t>
  </si>
  <si>
    <t>Developing meta-ethnography reporting guidelines and standards for research (eMERGE)</t>
  </si>
  <si>
    <t>13/59/26</t>
  </si>
  <si>
    <t>Virtual Online Consultations: Advantages and Limitations (VOCAL). A qualitative study of micro, meso and macro level interactions</t>
  </si>
  <si>
    <t>PET-PANC: Multi-centre prospective diagnostic accuracy and health economic analysis study of the impact of combined modality 18Fluorine-2-fluoro-2-deoxy-D-glucose positron emission tomography with computed tomography scanning in the diagnosis and management of pancreatic cancer.</t>
  </si>
  <si>
    <t>10/3006/01</t>
  </si>
  <si>
    <t>Neil Humphrey / Uni Manchester</t>
  </si>
  <si>
    <t>Evaluating the efficacy of the Promoting Alternative Thinking Strategies (PATHS) curriculum in promoting social and emotional wellbeing among children in primary school: a cluster randomised controlled trial</t>
  </si>
  <si>
    <t>215</t>
  </si>
  <si>
    <t>15/140/02</t>
  </si>
  <si>
    <t>Matt Sutton / Uni Manchester</t>
  </si>
  <si>
    <t>Essay 9 Economic analysis of service and delivery interventions in health care</t>
  </si>
  <si>
    <t>12/127/10</t>
  </si>
  <si>
    <t>10/104/13</t>
  </si>
  <si>
    <t>14/212/02</t>
  </si>
  <si>
    <t>12/35/54</t>
  </si>
  <si>
    <t>13/21/01</t>
  </si>
  <si>
    <t>Ross / UH Birmingham NHS Trust</t>
  </si>
  <si>
    <t>Beresford / Uni York</t>
  </si>
  <si>
    <t>Hamdy / Oxford</t>
  </si>
  <si>
    <t>Goodacre / Uni Sheffield</t>
  </si>
  <si>
    <t>A randomised controlled trial to compare the clinical effectiveness and safety of gentamicin and ceftriaxone in the treatment of gonorrhoea</t>
  </si>
  <si>
    <t>Clinical and cost effectiveness of staff training in Positive Behaviour Support (PBS) for treating challenging behaviour among people with learning disability: a multicentre cluster randomised controlled trial</t>
  </si>
  <si>
    <t>Pharmacological and non-pharmacological interventions for non-respiratory sleep disturbances in children with neurodevelopmental disorders: a systematic review</t>
  </si>
  <si>
    <t>A randomised controlled trial of Partial prostate Ablation versus Radical prosTatectomy (PART) in intermediate risk unilateral clinically localised prostate cancer – a feasibility study</t>
  </si>
  <si>
    <t>DiPEP: Diagnosis of Pulmonary Embolism in Pregnancy</t>
  </si>
  <si>
    <t>216</t>
  </si>
  <si>
    <t>15/77/34</t>
  </si>
  <si>
    <t>Rod Sheaff / Plymouth</t>
  </si>
  <si>
    <t>From Programme Theory to Logic Models for Multi-specialty Community Providers: A Realist Evidence Synthesis</t>
  </si>
  <si>
    <t>Griffin / Uni Cambridge</t>
  </si>
  <si>
    <t>09/01/48</t>
  </si>
  <si>
    <t>10/103/01</t>
  </si>
  <si>
    <t>09/22/50</t>
  </si>
  <si>
    <t>Daniels / Uni Bham</t>
  </si>
  <si>
    <t>10/104/16</t>
  </si>
  <si>
    <t xml:space="preserve"> Ring / Uni Cambridge</t>
  </si>
  <si>
    <t>Glucose Lowering In Non-diabetic hyperglycaemia Trial (GLINT)</t>
  </si>
  <si>
    <t>AJP</t>
  </si>
  <si>
    <t>The clinical and cost effectiveness of lamotrigine for people with borderline personality disorder: Randomised controlled trial</t>
  </si>
  <si>
    <t>Crawford / ICL</t>
  </si>
  <si>
    <t>Can magnetic resonance imaging scan replace, or triage the use of laparoscopy in establishing diagnosis among women presenting in secondary care with chronic pelvic pain?</t>
  </si>
  <si>
    <t>Improving outcomes in adults with epilepsy and intellectual disability: A cluster randomised controlled trial of nurse-led epilepsy management (EpAID)</t>
  </si>
  <si>
    <t>Angela Hassiotis / UCL</t>
  </si>
  <si>
    <t>Robert Hinchliffe / University of Bristol</t>
  </si>
  <si>
    <t>217</t>
  </si>
  <si>
    <t>218</t>
  </si>
  <si>
    <t>13/07/48</t>
  </si>
  <si>
    <t>15/77/10</t>
  </si>
  <si>
    <t>Creating Learning Environments for Compassionate Care (CLECC): a feasibility study</t>
  </si>
  <si>
    <t>Understanding new models of care in local contexts: a systematic review using frameworks to examine pathways of change, applicability, and generalisability of the international research evidence</t>
  </si>
  <si>
    <t>Susan Baxter / Uni Sheffield</t>
  </si>
  <si>
    <t>07/37/64</t>
  </si>
  <si>
    <t>11/136/04</t>
  </si>
  <si>
    <t>16/51/20</t>
  </si>
  <si>
    <t>13/04/105</t>
  </si>
  <si>
    <t>98/04/501</t>
  </si>
  <si>
    <t>Janet Powell / ICL</t>
  </si>
  <si>
    <t>Fleeman / Uni Liverpool</t>
  </si>
  <si>
    <t>Inwald / ICL</t>
  </si>
  <si>
    <t>Julian Peto / LSHTM</t>
  </si>
  <si>
    <t>Can emergency endovascular aneurysm repair (eEVAR) improves the survival from ruptured abdominal aortic aneurysm?</t>
  </si>
  <si>
    <t>For patients with a displaced fracture of the distal tibia, is there a clinical and cost-effectiveness difference between ‘locking’ plate fixation and intramedullary nail fixation? (FixDT)</t>
  </si>
  <si>
    <t>Sorafenib and lenvatinib for treating differentiated thyroid cancer after radioactive iodine [ID1059]</t>
  </si>
  <si>
    <t>Combined feasibility and external pilot study to inform the design and conduct of the Fluids in Shock (FiSh) trial</t>
  </si>
  <si>
    <t>Long-term follow-up of ARTISTIC cervical screening trial cohort</t>
  </si>
  <si>
    <t>10/60/37</t>
  </si>
  <si>
    <t>Munir Pirmohamed / Uni Liverpool</t>
  </si>
  <si>
    <t>TAILoR (TelmisArtan and InsuLin Resistance in HIV): A Dose-Ranging Phase II Randomised Open-Labelled Trial of Telmisartan as a Strategy for the Reduction of Insulin Resistance in HIV-Positive Individuals on Combination Antiretroviral Therapy (cART)</t>
  </si>
  <si>
    <t>11/36/29</t>
  </si>
  <si>
    <t>Scarborough / JRH</t>
  </si>
  <si>
    <t>Oral Versus Intravenous Antibiotics (OVIVA) for Bone and Joint Infection</t>
  </si>
  <si>
    <t>Volume 22</t>
  </si>
  <si>
    <t>219</t>
  </si>
  <si>
    <t>15/77/15</t>
  </si>
  <si>
    <t>Alison Turner / NHS Midland</t>
  </si>
  <si>
    <t>An evidence synthesis of the international knowledge base for new care models to inform and mobilise knowledge for Multispecialty Community Providers (MCPs)</t>
  </si>
  <si>
    <t>13/03/25</t>
  </si>
  <si>
    <t>10/32/02</t>
  </si>
  <si>
    <t>Martineau / QMU</t>
  </si>
  <si>
    <t>Harris / St George's</t>
  </si>
  <si>
    <t>Vitamin D supplementation to prevent acute respiratory infection: individual patient data meta-analysis of randomised controlled trials</t>
  </si>
  <si>
    <t>Randomised controlled trial of a pedometer-based walking intervention with and without practice nurse support in primary care patients aged 45-74 years</t>
  </si>
  <si>
    <t>220</t>
  </si>
  <si>
    <t>221</t>
  </si>
  <si>
    <t>222</t>
  </si>
  <si>
    <t>14/156/15</t>
  </si>
  <si>
    <t>12/136/93</t>
  </si>
  <si>
    <t>13/54/62</t>
  </si>
  <si>
    <t>PRESENT: Patient Reported Experience Survey Engineering of Natural Text: developing practical automated analysis and dashboard representations of cancer survey freetext answers</t>
  </si>
  <si>
    <t>Births and their outcome: analysing the daily, weekly and yearly cycles and their implications for the NHS</t>
  </si>
  <si>
    <t>Health Economics Modelling of blood donation (HEMO)</t>
  </si>
  <si>
    <t>10/57/24</t>
  </si>
  <si>
    <t>14/179/01</t>
  </si>
  <si>
    <t>11/15/04</t>
  </si>
  <si>
    <t>das Nair / Nottingham</t>
  </si>
  <si>
    <t>Thompson / Camb</t>
  </si>
  <si>
    <t>Clare / Exeter</t>
  </si>
  <si>
    <t>Rehabilitation of Memory following Traumatic Brain Injury - a Phase III Randomised Controlled Trial</t>
  </si>
  <si>
    <t>Screening women for abdominal aortic aneurysm</t>
  </si>
  <si>
    <t>Goal-oriented cognitive rehabilitation in early-stage Alzheimer's disease: multi-centre single-blind randomised controlled trial (GREAT)</t>
  </si>
  <si>
    <t>15/69/19</t>
  </si>
  <si>
    <t>11/72/01</t>
  </si>
  <si>
    <t>Mujica Mota / Exeter</t>
  </si>
  <si>
    <t>16/30/02</t>
  </si>
  <si>
    <t>Westwood / KSR</t>
  </si>
  <si>
    <t>177Lu-dotatate for treating unresectable or metastatic neuroendocrine tumours in people with progressive disease [ID1224]</t>
  </si>
  <si>
    <t>Antibiotic treatment for intermittent bladder catheterisation: A randomised controlled trial of once daily prophylaxis (The AnTIC study)</t>
  </si>
  <si>
    <t>Ovarian cancer biomarkers</t>
  </si>
  <si>
    <t>Volume 6</t>
  </si>
  <si>
    <t>At copyediting.</t>
  </si>
  <si>
    <t>223</t>
  </si>
  <si>
    <t>15/77/25</t>
  </si>
  <si>
    <t>Richard Grieve / LSHTM</t>
  </si>
  <si>
    <t>Alison Macfarlane / City University</t>
  </si>
  <si>
    <t>Carol Rivas / UCL</t>
  </si>
  <si>
    <t>08/68/01</t>
  </si>
  <si>
    <t>Ibrahim Abubakar / UCL</t>
  </si>
  <si>
    <t>15/09/10</t>
  </si>
  <si>
    <t>Supporting shared decision making for older people with multiple health and social care needs: a realist synthesis to inform emerging models of health and social care</t>
  </si>
  <si>
    <t>Prognostic value of interferon gamma release assays in predicting active tuberculosis among individuals with, or at risk of, latent tuberculosis infection</t>
  </si>
  <si>
    <t>Systematic review of treatment of dry age-related macular degeneration and Stargardts dystrophy</t>
  </si>
  <si>
    <t>ES</t>
  </si>
  <si>
    <t>CM</t>
  </si>
  <si>
    <t>224</t>
  </si>
  <si>
    <t>225</t>
  </si>
  <si>
    <t>12/5001/43</t>
  </si>
  <si>
    <t>15/77/05</t>
  </si>
  <si>
    <t>Stephanie MacNeill / University of Bristol</t>
  </si>
  <si>
    <t>Barbara Hanratty /  Newcastle University</t>
  </si>
  <si>
    <t>Quality improvement in CF: What can we learn from each other?</t>
  </si>
  <si>
    <t>Innovation to enhance health in care homes: Rapid evidence synthesis</t>
  </si>
  <si>
    <t>09/33/02</t>
  </si>
  <si>
    <t>Marc Serfaty / UCL</t>
  </si>
  <si>
    <t>13/19/06</t>
  </si>
  <si>
    <t xml:space="preserve"> Keene / University of Oxford</t>
  </si>
  <si>
    <t>11/01/30</t>
  </si>
  <si>
    <t>Peter Andrews / University of Edinburgh</t>
  </si>
  <si>
    <t>14/151/08</t>
  </si>
  <si>
    <t>Rachel Archer / University of Sheffield</t>
  </si>
  <si>
    <t>CanTalk: the clinical and cost effectiveness of CBT plus treatment as usual for the treatment of depression in advanced cancer; a randomised controlled trial</t>
  </si>
  <si>
    <t>Synthesising a clinical Prognostic Rule for Ankle INjuries in the Emergency Department (SPRAINED)</t>
  </si>
  <si>
    <t>European study of therapeutic hypothermia (32-35°C) for intracranial pressure reduction after traumatic brain injury (Eurotherm3235)</t>
  </si>
  <si>
    <t>The prognostic value of tests and assessment tools in rheumatoid arthritis</t>
  </si>
  <si>
    <t>11/20/03</t>
  </si>
  <si>
    <t>David Newby / University of Edinburgh</t>
  </si>
  <si>
    <t>Magnetic Resonance Imaging Using Ultrasmall Superparamagnetic Particles of Iron Oxide to Predict Clinical Outcome in Patients Under Surveillance for Abdominal Aortic Aneurysms</t>
  </si>
  <si>
    <t>14/151/07</t>
  </si>
  <si>
    <t>The clinical and cost effectiveness of lung cancer screening by low dose CT</t>
  </si>
  <si>
    <t>10/101/02</t>
  </si>
  <si>
    <t>Anthony Morrison / Manchester</t>
  </si>
  <si>
    <t>Focusing On Clozapine Unresponsive Symptoms (FOCUS): a randomised controlled trial</t>
  </si>
  <si>
    <t>08/53/31</t>
  </si>
  <si>
    <t>Nicholas Webb / University of Manchester</t>
  </si>
  <si>
    <t>Long-term tapering versus standard prednisolone therapy for the treatment of the initial episode of childhood nephrotic syndrome: randomised controlled trial</t>
  </si>
  <si>
    <t>226</t>
  </si>
  <si>
    <t>227</t>
  </si>
  <si>
    <t>14/19/08</t>
  </si>
  <si>
    <t>13/59/40</t>
  </si>
  <si>
    <t>Newbould / Cambridge</t>
  </si>
  <si>
    <t>Pitt / Exeter</t>
  </si>
  <si>
    <t>Tele-First: Multi-method evaluation of a 'telephone first' approach to demand management in English general practice</t>
  </si>
  <si>
    <t>Vol</t>
  </si>
  <si>
    <t>Iss</t>
  </si>
  <si>
    <t>Current volume:</t>
  </si>
  <si>
    <t>Total Published in current volume</t>
  </si>
  <si>
    <t>12/28/05</t>
  </si>
  <si>
    <t>Richard Holt / University of Southampton</t>
  </si>
  <si>
    <t>STEPWISE: STructured lifestyle Education for People WIth Schizophrenia</t>
  </si>
  <si>
    <t>12/66/15</t>
  </si>
  <si>
    <t>Sobha Sivaprasad / UCL</t>
  </si>
  <si>
    <t>A multicentre phase 11b RCT on clinical efficacy, economic and mechanistic evaluation of aflibercept for proliferative diavetic retinopathy (CLARITY)</t>
  </si>
  <si>
    <t>228</t>
  </si>
  <si>
    <t>14/194/20</t>
  </si>
  <si>
    <t>Christopher Burton / Bangor University</t>
  </si>
  <si>
    <t>NHS managers' use of nursing workforce planning and deployment technologies: a realist synthesis of implementation and impact</t>
  </si>
  <si>
    <t>13/14/01</t>
  </si>
  <si>
    <t>Shirley Thomas / Nottingham</t>
  </si>
  <si>
    <t>08/116/69</t>
  </si>
  <si>
    <t>Mark Drayson / Birmingham</t>
  </si>
  <si>
    <t>16/30/01</t>
  </si>
  <si>
    <t>15/78/01</t>
  </si>
  <si>
    <t>Miriam Brazelli / Aberdeen</t>
  </si>
  <si>
    <t>Evaluating the clinical and cost effectiveness of behavioural activation therapy for depression after stroke (BEADS): a feasibility randomised controlled trial</t>
  </si>
  <si>
    <t>Tackling Early Morbidity and Mortality in Myeloma (TEAMM): a randomised controlled trial assessing the benefit of antibiotic prophylaxis and its effect on healthcare associated infections</t>
  </si>
  <si>
    <t>Adjunctive colposcopy technologies for assessing suspected cervical abnormalities: a systematic review with meta-analysis and economic evaluation</t>
  </si>
  <si>
    <t>The clinical and cost-effectiveness of protocols using contrast-enhanced ultrasound and/or colour duplex ultrasound in the long-term surveillance of endovascular abdominal aortic aneurysm repair: an evidence synthesis and economic evaluation</t>
  </si>
  <si>
    <t>229</t>
  </si>
  <si>
    <t>14/154/07</t>
  </si>
  <si>
    <t>Kate Gridley, Social / University of
York</t>
  </si>
  <si>
    <t>Supporting carers of people with dementia: a multiple methods evaluation and feasibility study</t>
  </si>
  <si>
    <t>230</t>
  </si>
  <si>
    <t>231</t>
  </si>
  <si>
    <t>13/54/75</t>
  </si>
  <si>
    <t>Alicia O'Cathain, University of Sheffield</t>
  </si>
  <si>
    <t>13/114/17</t>
  </si>
  <si>
    <t>Understanding variation in ambulance service non-conveyance rates: A mixed methods study</t>
  </si>
  <si>
    <t>Nurse staffing levels, missed vital signs observations and mortality in hospital wards: modelling the consequences and costs of variations in nurse staffing and skill mix. Retrospective observational study using routinely collected data</t>
  </si>
  <si>
    <t>Peter Griffiths / Southampton</t>
  </si>
  <si>
    <t>10/104/34</t>
  </si>
  <si>
    <t>Andrew Jahoda / University of Glasgow</t>
  </si>
  <si>
    <t>BEAT-IT: a randomised controlled trial and health economic evaluation of behavioural activation treatment for depression in adults with learning disabilities</t>
  </si>
  <si>
    <t>Russell Viner / UCL</t>
  </si>
  <si>
    <t>PROMISE - Paediatric Research in Obesity Multi-modal Intervention and Service Evaluation. Improving the assessment and management of obesity in UK Children and adolescents</t>
  </si>
  <si>
    <t>RP-PG-0608-10035</t>
  </si>
  <si>
    <t>13/43/55</t>
  </si>
  <si>
    <t>Michael Daly / University of Stirling</t>
  </si>
  <si>
    <t>The Winter Fuel Payment, household temperature and health: a regression discontinuity design study</t>
  </si>
  <si>
    <t>15/175/02</t>
  </si>
  <si>
    <t>09/22/192</t>
  </si>
  <si>
    <t>Wendy Atkin / Imperial College</t>
  </si>
  <si>
    <t>12/127/12</t>
  </si>
  <si>
    <t>Doreen McClurg / Glasgow Caledonian</t>
  </si>
  <si>
    <t>13/144/01</t>
  </si>
  <si>
    <t>Cadwgan / Newcastle University</t>
  </si>
  <si>
    <t>Corbett / CRD</t>
  </si>
  <si>
    <t>Treatment of extravasation injuries in infants and young children: a scoping review and survey of NHS practice</t>
  </si>
  <si>
    <t>Faecal immunochemical tests (FIT) for post-polypectomy surveillance: examining accuracy, acceptability, and cost-effectiveness</t>
  </si>
  <si>
    <t>Randomised controlled trial, process evaluation and economic analysis comparing abdominal massage plus advice to advice only for neurogenic bowel dysfunction</t>
  </si>
  <si>
    <t>Standing frames as postural management for children with Cerebral Palsy: a mixed methods feasibility study</t>
  </si>
  <si>
    <t>232</t>
  </si>
  <si>
    <t>10/1009/09</t>
  </si>
  <si>
    <t>Naomi Fulop / UCL</t>
  </si>
  <si>
    <t>Innovations in major system reconfiguration in England: a study of the effectiveness, acceptability and processes of implementation of different models of stroke care</t>
  </si>
  <si>
    <t>233</t>
  </si>
  <si>
    <t>12/5003/01</t>
  </si>
  <si>
    <t>Shepperd / Oxford</t>
  </si>
  <si>
    <t>How best to deliver Comprehensive Geriatric Assessment (CGA) in a cost-effective way: modern acute care for older people</t>
  </si>
  <si>
    <t>16/51/19</t>
  </si>
  <si>
    <t>Tappenden / Sheffield</t>
  </si>
  <si>
    <t xml:space="preserve">Cabozantinib and vandetanib for treating unresectable locally advanced or metastatic medullary thyroid cancer: Systematic review and economic model </t>
  </si>
  <si>
    <t>11/01/26</t>
  </si>
  <si>
    <t>11/153/01</t>
  </si>
  <si>
    <t>Francis / Cardiff</t>
  </si>
  <si>
    <t>Santer / Southampton</t>
  </si>
  <si>
    <t>Oral STeroids for the Resolution of otitis media with effusion (OME) In Children: the OSTRICH randomised double blind placebo-controlled clinical trial</t>
  </si>
  <si>
    <t>Emollient bath additives for the treatment of childhood eczema (BATHE): multi-centre pragmatic parallel group randomised controlled trial of effectiveness and cost-effectiveness</t>
  </si>
  <si>
    <t>234</t>
  </si>
  <si>
    <t>235</t>
  </si>
  <si>
    <t>236</t>
  </si>
  <si>
    <t>12/178/18</t>
  </si>
  <si>
    <t>13/33/45</t>
  </si>
  <si>
    <t>12/130/15</t>
  </si>
  <si>
    <t>Helen Hogan / LSHTM</t>
  </si>
  <si>
    <t>Rebecca Harris</t>
  </si>
  <si>
    <t>Chris Salisbury / Bristol</t>
  </si>
  <si>
    <t>12/191/05</t>
  </si>
  <si>
    <t>Richard Gilson / UCL</t>
  </si>
  <si>
    <t>11/63/01</t>
  </si>
  <si>
    <t>Andrew Price / Oxford</t>
  </si>
  <si>
    <t>Sexual risk reduction interventions for patients attending sexual health clinics; feasibility to conduct an effectiveness trial</t>
  </si>
  <si>
    <t>Standardised thresholds for hip and knee replacement surgery - the Arthroplasty Candidacy Help Engine (ACHE) tool: a systematic review and clinical and economic analysis</t>
  </si>
  <si>
    <t>Avoidable mortality from in-hospital cardiac arrest: examination of whether interventions aimed at recognising and rescuing deteriorating patients are associated with incidence and outcomes</t>
  </si>
  <si>
    <t>PREsenting inFormation on dEntal Risk: a systematic review, a randomised controlled trial and an ethnography (the PREFER study)</t>
  </si>
  <si>
    <t>The 3D approach to improving the management of multimorbidity in general practice: pragmatic cluster randomised controlled trial</t>
  </si>
  <si>
    <t>Pickard/ Newcastle</t>
  </si>
  <si>
    <t>Awaiting styling</t>
  </si>
  <si>
    <t>16/58/02</t>
  </si>
  <si>
    <t>Mark Corbett / York</t>
  </si>
  <si>
    <t>13/90/16</t>
  </si>
  <si>
    <t>Simon Sebire / Bristol</t>
  </si>
  <si>
    <t>Systematic review of the efficacy and safety of brain and spinal stimulation therapies for phantom limb pain</t>
  </si>
  <si>
    <t>Development and feasibility cluster randomised controlled trial of a Peer-Led physical Activity iNtervention for Adolescent girls (PLAN-A)</t>
  </si>
  <si>
    <t>Costa/ Oxford</t>
  </si>
  <si>
    <t>237</t>
  </si>
  <si>
    <t>13/114/93</t>
  </si>
  <si>
    <t>Rowan Harwood /  Nottinghamshire Healthcare NHS Foundation Trust</t>
  </si>
  <si>
    <t>Communication between people living with dementia and healthcare practioners in hospital: developing and evaluating a staff training intervention. The VOICE Study</t>
  </si>
  <si>
    <t>11/14/34</t>
  </si>
  <si>
    <t>David Miller / Leeds University</t>
  </si>
  <si>
    <t>14/202/03</t>
  </si>
  <si>
    <t>Jane Smith / University of Exeter</t>
  </si>
  <si>
    <t>11/14/08</t>
  </si>
  <si>
    <t>Anthony Gordon / Imperial College London</t>
  </si>
  <si>
    <t>HABSelect: Selection of sperm for Assisted Reproductive Treatment by prior hyaluronic acid binding: increasing live birth outcomes and reducing miscarriage rates – multicentre randomised trial</t>
  </si>
  <si>
    <t>Developing and applying a framework to identify and understand"Mechanisms of Action in Group-based Interventions' (MAGI): a mixed-methods study</t>
  </si>
  <si>
    <t>Levosimendan for the Prevention of Acute oRgan Dysfunction in Sepsis: the LeoPARDS Randomised Controlled Trial</t>
  </si>
  <si>
    <t>238</t>
  </si>
  <si>
    <t>239</t>
  </si>
  <si>
    <t>240</t>
  </si>
  <si>
    <t>12/130/53</t>
  </si>
  <si>
    <t>Sarah Purdy / University of Bristol</t>
  </si>
  <si>
    <t>14/196/02</t>
  </si>
  <si>
    <t>John Campbell / University of Exeter</t>
  </si>
  <si>
    <t>12/5003/02</t>
  </si>
  <si>
    <t>Simon Conroy / University of Leicester</t>
  </si>
  <si>
    <t>An evaluation of the effectiveness of ‘care bundles’ as a means of improving hospital care and reducing hospital readmission for patients with chronic obstructive pulmonary disease (COPD)</t>
  </si>
  <si>
    <t>The changing general practitioner workforce: the development of policies and strategies aimed at retaining experienced GPs in direct patient care (ReGROUP)</t>
  </si>
  <si>
    <t>Hospital Wide Comprehensive Geriatric Assessment (HoW-CGA): literature review, survey, secondary data analysis, development and evaluation of an implementation tool</t>
  </si>
  <si>
    <t>10/46/01</t>
  </si>
  <si>
    <t>John Strang / KCL</t>
  </si>
  <si>
    <t>14/139/17</t>
  </si>
  <si>
    <t>Ioannis Gallos / University of Birmingham</t>
  </si>
  <si>
    <t>09/55/06</t>
  </si>
  <si>
    <t>Robert Howard</t>
  </si>
  <si>
    <t>15/141/08</t>
  </si>
  <si>
    <t>Hazel Everitt / University of Southampton</t>
  </si>
  <si>
    <t>10/104/24</t>
  </si>
  <si>
    <t>Philip Bath / University of Nottingham</t>
  </si>
  <si>
    <t>14/220/06</t>
  </si>
  <si>
    <t>10/134/06</t>
  </si>
  <si>
    <t>Naltrexone Enhanced Addiction Treatment (NEAT): a randomised controlled trial of the clinical and cost-effectiveness of extended-release naltrexone and oral naltrexone</t>
  </si>
  <si>
    <t>Uterotonic drugs for preventing postpartum haemorrhage. A network meta-analysis and cost-effectiveness analysis</t>
  </si>
  <si>
    <t>A pragmatic randomised double-blind trial of antipsychotic treatment of very late-onset schizophrenia-like psychosis: ATLAS trial</t>
  </si>
  <si>
    <t>ACTIB (Assessing Cognitive behavioural Therapy in Irritable Bowel): a randomized controlled trial of clinical and cost effectiveness of therapist delivered cognitive behavioural therapy and web-based self-management in irritable bowel syndrome</t>
  </si>
  <si>
    <t>Intensive versus guideline antiplatelet therapy for acute ischaemic sroke or transient ischaemic attack: the triple antiplatelets for reducing dependency after ischaemic stroke (TARDIS) randomised controlled trial</t>
  </si>
  <si>
    <t>A mixed methods study to co-produce a manual-based intervention for carers of people with dementia and sleep disturbances and determine the feasibility of a full randomised controlled trial: DREAMS START (Dementia RElAted Manual forSleep; STrAtegies for RelaTives</t>
  </si>
  <si>
    <t>Randomised controlled trial and economic evaluation of protocolised invasive versus non-invasive weaning: the Breathe Study</t>
  </si>
  <si>
    <t>13/163/17</t>
  </si>
  <si>
    <t>Linda Bauld / University of Stirling</t>
  </si>
  <si>
    <t>Mass Media for Public Health Messages: Reviews of the Evidence</t>
  </si>
  <si>
    <t>Cindy Gary/ University of Glasgow</t>
  </si>
  <si>
    <t>Highly sensitive. On hold (since 23/05/18).</t>
  </si>
  <si>
    <t>241</t>
  </si>
  <si>
    <t>12/177/13</t>
  </si>
  <si>
    <t>Deborah Davidson / Birmingham</t>
  </si>
  <si>
    <t>Embedded, relational care: a multi-method study of the profile, characteristics, patient experience and community value of community hospitals in England</t>
  </si>
  <si>
    <t>13/88/13</t>
  </si>
  <si>
    <t>Alastair Hay / Bristol</t>
  </si>
  <si>
    <t>13/88/10</t>
  </si>
  <si>
    <t>Martin Gulliford / KCL</t>
  </si>
  <si>
    <t>Guy Thwaites / Oxford</t>
  </si>
  <si>
    <t>Xavier Griffin / Oxford</t>
  </si>
  <si>
    <t>10/104/25</t>
  </si>
  <si>
    <t>09/51/01</t>
  </si>
  <si>
    <t>Athimaliapet Ramanan / Bristol</t>
  </si>
  <si>
    <t>11/36/33</t>
  </si>
  <si>
    <t>17/10/01</t>
  </si>
  <si>
    <t>Effect of combination anaesthetic-analgesic ear drops on antibiotic consumption and ear pain in children with acute otitis media: the CEDAR randomised control trial</t>
  </si>
  <si>
    <t>Electronically-delivered, multi-component intervention for antimicrobial stewardship in primary care. Cluster randomised controlled trial (REDUCE trial) and cohort study of safety outcomes</t>
  </si>
  <si>
    <t>Trial of acute femoral fracture fixation: the TrAFFix feasibility RCT and process evaluation</t>
  </si>
  <si>
    <t>Adjunctive Rifampicin to Reduce Early mortality from Staphylococcus aureus bacteraemia: a multi-centre, randomised, blinded, placebo controlled trial</t>
  </si>
  <si>
    <t>Phase III RCT of the clinical, safety and cost effectiveness of adalimumab for treatment of juvenile idiopathic arthritis associated uveitis</t>
  </si>
  <si>
    <t>Pressure relieviang support surfaces for pressure ulcer prevention (PRESSURE 2): a pragmatic randomised controlled trial with economic evaluation and validation sub-studies</t>
  </si>
  <si>
    <t>Biomarker tests to help diagnose preterm labour in women with intact membranes: a systematic review and economic evaluation</t>
  </si>
  <si>
    <t>Jo Varley-Campbell / Exeter</t>
  </si>
  <si>
    <t>10/3005/18</t>
  </si>
  <si>
    <t>Catharine Ward Thompson / Edinburgh</t>
  </si>
  <si>
    <t>Health impacts of the WIAT programme to improve local woodlands for deprived urban communities: a quasi-experimental study</t>
  </si>
  <si>
    <t>242</t>
  </si>
  <si>
    <t>243</t>
  </si>
  <si>
    <t>244</t>
  </si>
  <si>
    <t>12/136/105</t>
  </si>
  <si>
    <t>Colin Steer / Bristol</t>
  </si>
  <si>
    <t>11/2003/58</t>
  </si>
  <si>
    <t>13/182/13</t>
  </si>
  <si>
    <t>Jo Thompson-Coon</t>
  </si>
  <si>
    <t>The impact of opiate substitution treatment on mortality in the UK: a natural experiment using the Clinical Practice Research Datalink</t>
  </si>
  <si>
    <t>Feasibility of a prospective registry to assess the benefit to patients and the NHS of cardiovascular magnetic resonance imaging (CMR) after primary percutaneous coronary intervention (PPCI) pathway activation</t>
  </si>
  <si>
    <t>Experiences of the 'Nearest Relative' provisions in the compulsory detention of people under the Mental Health Act: rapid systematic review</t>
  </si>
  <si>
    <t>10/143/01</t>
  </si>
  <si>
    <t>Tim Harrison / Nottingham</t>
  </si>
  <si>
    <t>A randomised controlled trial to assess the clinical and cost-effectiveness of temporarily quadrupling the dose of inhaled steroid to prevent asthma exacerbations within normal care: results of the FAST trial</t>
  </si>
  <si>
    <t>245</t>
  </si>
  <si>
    <t>14/19/16</t>
  </si>
  <si>
    <t>Turnbull / Southampton</t>
  </si>
  <si>
    <t>Preparation</t>
  </si>
  <si>
    <t>Sense-making strategies and help-seeking behaviours associated with the use and provision of urgent care services: a mixed methods study</t>
  </si>
  <si>
    <t>12/200/04</t>
  </si>
  <si>
    <t>Jane Blazeby / Bristol</t>
  </si>
  <si>
    <t>The Bluebelle study: a feasibility study of three wound dressing strategies in elective and unplanned surgery</t>
  </si>
  <si>
    <t>RP-PG-0109-10078</t>
  </si>
  <si>
    <t>Sonia Johnson / UCL</t>
  </si>
  <si>
    <t>Optimising team functioning, preventing relapse and enhancing recovery in Crisis Resolution Teams: the CORE (CRT Optimisation and RElapse prevention) mixed methods research programme</t>
  </si>
  <si>
    <t>246</t>
  </si>
  <si>
    <t>13/157/34</t>
  </si>
  <si>
    <t>Dawson / Sheffield</t>
  </si>
  <si>
    <t>Measuring general practice productivity: development and evaluation of the general practice effectiveness tool</t>
  </si>
  <si>
    <t>12/150/04</t>
  </si>
  <si>
    <t>15/187/06</t>
  </si>
  <si>
    <t>15/141/06</t>
  </si>
  <si>
    <t>Russell Mannion / Birmingham</t>
  </si>
  <si>
    <t>10-3006/01</t>
  </si>
  <si>
    <t>Neil Humphrey/ Uni Manchester</t>
  </si>
  <si>
    <t>11/30/02</t>
  </si>
  <si>
    <t>Sobha Sivaprasad / NIHR Moorfields</t>
  </si>
  <si>
    <t>247</t>
  </si>
  <si>
    <t>11/1023/17</t>
  </si>
  <si>
    <t>Byford / KCL</t>
  </si>
  <si>
    <t>Cost-effectiveness of models of care for young people with eating disorders (CostED): a national surveillance study</t>
  </si>
  <si>
    <t>15/09/06</t>
  </si>
  <si>
    <t>Dawn Craig / Newcastle</t>
  </si>
  <si>
    <t>12/33/28</t>
  </si>
  <si>
    <t>Anoop Chauhan / Portsmouth</t>
  </si>
  <si>
    <t>12/33/12</t>
  </si>
  <si>
    <t>16/30/03</t>
  </si>
  <si>
    <t>11/111/02</t>
  </si>
  <si>
    <t>Sue Gessler / UCL</t>
  </si>
  <si>
    <t>10/57/14</t>
  </si>
  <si>
    <t>Bill McGuire / York</t>
  </si>
  <si>
    <t>14/157/06</t>
  </si>
  <si>
    <t>Jo Thompson Coon / Exeter</t>
  </si>
  <si>
    <t>Development and preliminary evaluation of an intervention package to support parents of excessively crying infants: the Surviving Crying Feasibility Study</t>
  </si>
  <si>
    <t>St James-Roberts / UCL</t>
  </si>
  <si>
    <t>Christine Hemming</t>
  </si>
  <si>
    <t>Pharmacological thromboprophylaxis for lower limb imobilisation after injury: Systematic review and economic evaluation</t>
  </si>
  <si>
    <t>Vault or Uterine prolapse surgery Evaluation: two parallel randomised controlled trials of surgical options for apical compartment pelvic organ prolapse (VUE)</t>
  </si>
  <si>
    <t>The Effectiveness and cost-effectiveness of Surgical Treatments for womEn with stRess urinary incontinence: an evidence synthesis, economic evaluation and discrete choice experiment (ESTER)</t>
  </si>
  <si>
    <t>A multi-centre randomised, double blind, placebo-controlled, parallel group trial of the effectiveness of the nocturnal use of a Temperature Controlled Laminar Airflowdevice in adults with poorly-controlled, severe allergic asthma</t>
  </si>
  <si>
    <t>C-reactive protein point of care testing for safely reducing antibiotics for acute exacerbations of chronic obstructive pulmonary disease: the PACE RCT and Economic Evaluation</t>
  </si>
  <si>
    <t>Tumour profiling tests to guide adjuvant chemotherapy decisions in people with breast cancer (update of DG10). A systematic review and economic analysis</t>
  </si>
  <si>
    <t>Final report on SAFFRON: developing a Stepped Approach to improving sexual Function aFteR gynaecOlogical CaNcer: a feasibility two arm, parallel group randomised controlled pilot trial</t>
  </si>
  <si>
    <t>RP-PG-0609-10156</t>
  </si>
  <si>
    <t>RP-PG-0608-10168</t>
  </si>
  <si>
    <t>Nigel Bundred / Manchester</t>
  </si>
  <si>
    <t>Prediction and management of cardiovascular dissease risk for people with severe mental illnesses:  risk score validation study, intervention development work and a cluster randomised controlled trial in primary care: the Primrose research programme</t>
  </si>
  <si>
    <t>Individualising breast cancer treatment to improve survival and minimise complications</t>
  </si>
  <si>
    <t>13/117/02</t>
  </si>
  <si>
    <t>Newbury-Birch / Teesside</t>
  </si>
  <si>
    <t>14/52/15</t>
  </si>
  <si>
    <t>Chris Bonnell / LSHTM</t>
  </si>
  <si>
    <t>A multicentre RCT of screening and brief alcohol intervention in young people aged 14-15 in secondary schools: SIPS JR-HIGH RCT</t>
  </si>
  <si>
    <t>Jackie Bridges / University of Southampton</t>
  </si>
  <si>
    <t>NeoNet: Developing a national demand and capacity model for neonatal care in England</t>
  </si>
  <si>
    <t>11/14/24</t>
  </si>
  <si>
    <t>Chan / KCL</t>
  </si>
  <si>
    <t>A multicentre, single-blinded, randomized, controlled Phase 3 clinical trial evaluating clinical efficacy and safety of a lightmask that prevents dark adaptation to treat and prevent non-central diabetic macular oedema at 24 months (CLEOPATRA)</t>
  </si>
  <si>
    <t>Omalizumab for severe paediatric atopic dermatitis: the ADAPT RCT</t>
  </si>
  <si>
    <t>248</t>
  </si>
  <si>
    <t>249</t>
  </si>
  <si>
    <t>250</t>
  </si>
  <si>
    <t>251</t>
  </si>
  <si>
    <t>252</t>
  </si>
  <si>
    <t>13/01/17</t>
  </si>
  <si>
    <t>Bryony Beresford / York</t>
  </si>
  <si>
    <t>12/209/27</t>
  </si>
  <si>
    <t>Anne Blandford / UCL</t>
  </si>
  <si>
    <t>11/1017/04</t>
  </si>
  <si>
    <t>Jill Manthorpe / KCL</t>
  </si>
  <si>
    <t>Wei Gao / KCL</t>
  </si>
  <si>
    <t>Police-related mental health triage interventions: a rapid evidence synthesis</t>
  </si>
  <si>
    <t>Models of Reablement: a mixed methods evaluation of a complex intervention The MoRe project</t>
  </si>
  <si>
    <t>Intravenous Infusion Practices across England and their Impact on Patient Safety: a mixed-methods observational study</t>
  </si>
  <si>
    <t>Service provision for older homeless people with memory problems: a mixed methods study</t>
  </si>
  <si>
    <t>Geographical understanding of variation in place of death: the role of care services and end of life care improvement (Guide_Care Services)</t>
  </si>
  <si>
    <t>13/182/14</t>
  </si>
  <si>
    <t>10/99/01</t>
  </si>
  <si>
    <t>Karen Barker / Oxford</t>
  </si>
  <si>
    <t>10/62/03</t>
  </si>
  <si>
    <t>Ismail / KCL</t>
  </si>
  <si>
    <t>10/57/21</t>
  </si>
  <si>
    <t>Ann Ashburn / Southampton</t>
  </si>
  <si>
    <t>12/167/135</t>
  </si>
  <si>
    <t>Anna Phillips-Waller / QMUL</t>
  </si>
  <si>
    <t>15/44/01</t>
  </si>
  <si>
    <t>Mark Peters / Institute of Child Health</t>
  </si>
  <si>
    <t>11/143/01</t>
  </si>
  <si>
    <t>Alasdair MacLullich / Edinburgh</t>
  </si>
  <si>
    <t>14/176/12</t>
  </si>
  <si>
    <t>Jenny Freeman / Plymouth</t>
  </si>
  <si>
    <t>15/09/04</t>
  </si>
  <si>
    <t>Alison Avenell / Aberdeen</t>
  </si>
  <si>
    <t>Alun Davies / Imperial</t>
  </si>
  <si>
    <t>Jro</t>
  </si>
  <si>
    <t>Enteral lactoferrin suplementation for very preterm infants: a randomised controlled trial</t>
  </si>
  <si>
    <t>Improving the mental health of children and young people with long term conditions: linked evidence syntheses</t>
  </si>
  <si>
    <t>Physiotherapy Rehabilitation for Osteoporotic Vertebral Fracture - a randomised controlled trial and economic evaluation (PROVE trial)</t>
  </si>
  <si>
    <t>A randomised controlled trial comparing the effectiveness of an enhanced MOtiVational intErviewing InTrevention (MOVE IT) with usual care for reducing weight and increasing physical activity in people at high risk of cardiovascular disease</t>
  </si>
  <si>
    <t>PDSAFE Trial: a randomised controlled trial of the effectiveness and cost-effectiveness of exercise and avoidance strategies for managing falls among people with Parkinson's</t>
  </si>
  <si>
    <t>A randomised controlled trial to examine the efficacy of e-cigarettes compared with nicotine replacement therapy, when used within the UK stop smoking service (TEC Study)</t>
  </si>
  <si>
    <t>An evaluation of the feasibility of conducting a randomised clinical trial to evaluate the clinical and cost-effectiveness of a more permissive temperature threshold for antipyretic intervention in critically ill children with fever due to infection: the FEVER Feasibility Study</t>
  </si>
  <si>
    <t>The 4 'A's Test (4AT) delirium assessment instrument: qualitative evaluation and diagnostic accuracy study</t>
  </si>
  <si>
    <t>A guided self-management programme to reduce falls and improve quality of life, balance and mobility in people with secondary progressive Multiple Sclerosis: The Balance Right in Multiple Sclerosis (BRiMs) feasibility randomised controlled trial</t>
  </si>
  <si>
    <t>REview of Behaviour And Lifestyle interventions for severe obesity: AN evidenCE synthesis (REBALANCE). Systematic reviews and economic evaluations</t>
  </si>
  <si>
    <t>Early versus deferred endovenous ablation of superficial venous reflus in patients with venous ulceration: the EVRA RCT and economic evaluation</t>
  </si>
  <si>
    <t>10/3006/07</t>
  </si>
  <si>
    <t>Ford / Exeter</t>
  </si>
  <si>
    <t>13/117/01</t>
  </si>
  <si>
    <t>Suzanne Audrey</t>
  </si>
  <si>
    <t>Kipping / Bristol</t>
  </si>
  <si>
    <t>17/48/02</t>
  </si>
  <si>
    <t>Interventions integrating health and academic education in schools to prevent substance misuse and violence: systematic review and evidence synthesis</t>
  </si>
  <si>
    <t>The effectiveness and cost-effectiveness of the Incredible Years®️Teacher Classroom Management programme in primary school children: results of the STARS cluster randomised controlled trial with parallel economic and process evaluations</t>
  </si>
  <si>
    <t>Evaluation of a workplace-based intervention to increase walking during the daily commute: Travel to Work randomised controlled trial</t>
  </si>
  <si>
    <t>Physical activity, oral health and nutrition environmental nursery and web-based home intervention for 2-4 year olds: NAP SACC UK feasibility cluster RCT</t>
  </si>
  <si>
    <t>Child food insecurity in the UK: evidence on its extent, nature and effects and what can be done to address it. A rapid review</t>
  </si>
  <si>
    <t xml:space="preserve">Fast track. </t>
  </si>
  <si>
    <t>09/100/25</t>
  </si>
  <si>
    <t>Hull / Leeds</t>
  </si>
  <si>
    <t>A randomised controlled trial of eicosapentaenoic acid (EPA) and/or aspirin for colorectal adenoma (or polyp) prevention during colonoscopic surveillance in the NHS Bowel Cancer Screening Programme: The seAFOod (Systematic Evaluation of Aspirin and Fish Oil) Polyp Prevention Trial</t>
  </si>
  <si>
    <t>253</t>
  </si>
  <si>
    <t>254</t>
  </si>
  <si>
    <t>255</t>
  </si>
  <si>
    <t>256</t>
  </si>
  <si>
    <t>257</t>
  </si>
  <si>
    <t>14/19/26</t>
  </si>
  <si>
    <t>Drennan / Kingston &amp; SGUL</t>
  </si>
  <si>
    <t>16/47/17</t>
  </si>
  <si>
    <t>Chambers / Sheffield</t>
  </si>
  <si>
    <t>13/10/80</t>
  </si>
  <si>
    <t>Featherstone / Cardiff</t>
  </si>
  <si>
    <t>13/54/34</t>
  </si>
  <si>
    <t>Chew-Graham / Keele</t>
  </si>
  <si>
    <t>13/97/12</t>
  </si>
  <si>
    <t>Hughes / QUB</t>
  </si>
  <si>
    <t>Investigating the contribution of physician associates to secondary care in England: a mixed methods study (the PA-SCER study)</t>
  </si>
  <si>
    <t>Digital and online symptom checkers and health assessment/triage services for urgent care: a systematic review</t>
  </si>
  <si>
    <t>MemoryCare: investigating the management of refusal of care in people living with dementia admitted to hospital with an acute condition - An Ethnographic study</t>
  </si>
  <si>
    <t>Non-Traditional providers to support the management of Elderly People with Anxiety and Depression (NOTEPAD): a feasibility study</t>
  </si>
  <si>
    <t>A multifaceted intervention to Reduce Antimicrobial prescribing in Care Homes (REACH): a non-randomised feasibility study and process evaluation</t>
  </si>
  <si>
    <t>14/160/01</t>
  </si>
  <si>
    <t>Rees / Oxford</t>
  </si>
  <si>
    <t>08/116/48</t>
  </si>
  <si>
    <t>Peto / LSHTM</t>
  </si>
  <si>
    <t>11/58/15</t>
  </si>
  <si>
    <t>Devereux / Aberdeen</t>
  </si>
  <si>
    <t>07/89/01</t>
  </si>
  <si>
    <t>Jayne / Leeds</t>
  </si>
  <si>
    <t>A population based cohort study examining the treatment of First-time Traumatic Anterior Shoulder Dislocation (UK.TASH-D Study)</t>
  </si>
  <si>
    <t>Vitamin D and Longevity (VIDAL) Trial: feasibility study of 1615 men and women aged 65-84 with cluster randomisation of 20 GP practices to open or double blind individual randomisation</t>
  </si>
  <si>
    <t>A randomised, double-blind placebo controled trial of the clinical and cost-effectiveness of low dose oral theophylline as an adjunct to inhaled corticosteroids in preventing exacerbations of chronic obstructive pulmonary disease</t>
  </si>
  <si>
    <t>FIAT: a multicentre randomised controlled trial comparing safety, efficacy, and cost-effectiveness of the Surgisis®️anal fistula plug versus surgeon's preference for transsphincteric fistula-in-ano: the FIAT trial</t>
  </si>
  <si>
    <t>12/211/82</t>
  </si>
  <si>
    <t>Hunter / QUB</t>
  </si>
  <si>
    <t>14/153/01</t>
  </si>
  <si>
    <t>Higgins / QUB</t>
  </si>
  <si>
    <t>12/133/04</t>
  </si>
  <si>
    <t>12/153/60</t>
  </si>
  <si>
    <t>Bonell / LSHTM</t>
  </si>
  <si>
    <t>Tully / QUB</t>
  </si>
  <si>
    <t>Do loyalty card schemes encourage physical activity? A cluster RCT</t>
  </si>
  <si>
    <t>Variations and determinants of novel psychoactive substance use: a mixed methods study to identify the implications for policy and practice</t>
  </si>
  <si>
    <t>Peer-led walking programme to increase physical activity in inactive older adults: 'Walk with me' pilot RCT</t>
  </si>
  <si>
    <t>Initiating change locally in bullying and aggression through the school environment: the INCLUSIVE cluster RCT</t>
  </si>
  <si>
    <t>258</t>
  </si>
  <si>
    <t>13/157/44</t>
  </si>
  <si>
    <t>Robert / KCL</t>
  </si>
  <si>
    <t>Exploring the sustainability of quality improvement interventions in healthcare organisations: a multiple methods study of the ten year impact of the 'Productive Ward: Releasing Time to care'™ programme in English acute hospitals</t>
  </si>
  <si>
    <t>15/141/07</t>
  </si>
  <si>
    <t>09/06/01</t>
  </si>
  <si>
    <t>Griffiths / Sheffield</t>
  </si>
  <si>
    <t>13/34/14</t>
  </si>
  <si>
    <t>Simpson / Victoria University of Wellington</t>
  </si>
  <si>
    <t>The Prostate testing for cancer and Treatment (ProtecT) randomised trial of treatment effectieness comparing active monitoring, radical prostatectomy, and radical radiotherapy  in PSA-detected clinically localised prostate cancer</t>
  </si>
  <si>
    <t>Magnetic Resonance Imaging to enhance the diagnosis of fetal developmental brain abnormalities In Utero (Meridian)</t>
  </si>
  <si>
    <t>Seasonal Influenza Vaccination Effectiveness II (SIVE II): an observational study to evaluate live attenuated and trivalent inactivated influenza vaccination effectiveness, public health impact and safety - 2010/11 to 2015/16 seasons</t>
  </si>
  <si>
    <t>RP-PG-0609-10195</t>
  </si>
  <si>
    <t>Siriwardena / Lincoln</t>
  </si>
  <si>
    <t>Developing new ways of measuring the impact of ambulance care: a mixed methods programme of research</t>
  </si>
  <si>
    <t>Volume 23</t>
  </si>
  <si>
    <t>Volume 7</t>
  </si>
  <si>
    <t>12/65/27</t>
  </si>
  <si>
    <t>Lalvani / Imperial</t>
  </si>
  <si>
    <t>Validation of New Technologies for the DiagnosticEvaluation of Active Tuberculosis (VANTDET)</t>
  </si>
  <si>
    <t>259</t>
  </si>
  <si>
    <t>260</t>
  </si>
  <si>
    <t>14/156/06</t>
  </si>
  <si>
    <t>Locock / Oxford, Aberdeen</t>
  </si>
  <si>
    <t>12/64/124</t>
  </si>
  <si>
    <t>Rowan</t>
  </si>
  <si>
    <t>Preparation.</t>
  </si>
  <si>
    <t>Understanding how frontline staff use patient experience data for service improvement - an exploratory case study evaluation</t>
  </si>
  <si>
    <t>Psychological Outcomes following a nurse-led Preventative Psychological Intervention for critically ill patients (POPPI): feasibility study and cluster-RCT with integrated process and economic evaluation</t>
  </si>
  <si>
    <t>11/23/01</t>
  </si>
  <si>
    <t>Taylor / UCL</t>
  </si>
  <si>
    <t>Styling</t>
  </si>
  <si>
    <t>09/104/40</t>
  </si>
  <si>
    <t>Gazzard / Moorfields</t>
  </si>
  <si>
    <t>Diagnostic accuracy for the extent of Crohn's disease: a prospective comparison of magnetic resonance enterography and ultrasount - The METRIC Trial</t>
  </si>
  <si>
    <t>Selective laser trabeculoplasty vs drops for the treatment of ocular hypertension and glaucoma (LiGHT): a multicentre reandomised controlled trial</t>
  </si>
  <si>
    <t>RP-PG-0707-10010</t>
  </si>
  <si>
    <t>Modi / Imperial</t>
  </si>
  <si>
    <t>Using routinely recorded clinical data for research: the Medicines for Neonates research programme</t>
  </si>
  <si>
    <t>11/112/01</t>
  </si>
  <si>
    <t>Hewlett / Bristol Royal Infirmary</t>
  </si>
  <si>
    <t>Reducing rheumatoid Arthritis Fatigue impact - clinical Teams using cognitive behavioural approaches (RAFT): randomised controlled trial with economic and qualitatiave evaluations</t>
  </si>
  <si>
    <t>12/29/01</t>
  </si>
  <si>
    <t>Denison / Edinburgh</t>
  </si>
  <si>
    <t>A pragmatic group sequential placebo controlled randomised trial and economic evaluation to determine the effectiveness of Glyceryl trinitrate fOr reTaIned placenTa: GOT-IT Trial</t>
  </si>
  <si>
    <t>261</t>
  </si>
  <si>
    <t>13/10/14</t>
  </si>
  <si>
    <t>Bassford</t>
  </si>
  <si>
    <t>Understanding and improving decision-making around referral and admissions to intensive care: a mixed methods study</t>
  </si>
  <si>
    <t>Winkley / KCL</t>
  </si>
  <si>
    <t>14/213/10</t>
  </si>
  <si>
    <t>11/129/16</t>
  </si>
  <si>
    <t>Markus / Cambridge</t>
  </si>
  <si>
    <t>A systematic review, mata-analysis and cost-effectiveness analysis of psychological interventions to improve self-management in people with type 1 and type 2 diabetes</t>
  </si>
  <si>
    <t>The Vertebral artery Ischaemia Stenting Trial (VIST): a randomised controlled trial</t>
  </si>
  <si>
    <t>RP-PG-0608-10163</t>
  </si>
  <si>
    <t>Cordingley / Manchester</t>
  </si>
  <si>
    <t>Identification and Management of Psoriasis Associated Co-MorbidiTy: The IMPACT research programme</t>
  </si>
  <si>
    <t>262</t>
  </si>
  <si>
    <t>263</t>
  </si>
  <si>
    <t>13/07/87</t>
  </si>
  <si>
    <t>Harris / KCL</t>
  </si>
  <si>
    <t>16/02/18</t>
  </si>
  <si>
    <t>Maddocks</t>
  </si>
  <si>
    <t>Intentional rounding in hospital wards: what works, for whom and in what circumstances?</t>
  </si>
  <si>
    <t>Holistic services for people with advanced disease and chronic or refractory breathlessness: a mixed methods evidence synthesis</t>
  </si>
  <si>
    <t>264</t>
  </si>
  <si>
    <t>15/137/04</t>
  </si>
  <si>
    <t>Evans / Nottingham</t>
  </si>
  <si>
    <t>Improving care for women and girls who have undergone Female Genital Mutilation/Cutting (FGM/C): Qualitative Evidence Synthesis</t>
  </si>
  <si>
    <t>16/30/05</t>
  </si>
  <si>
    <t>Duarte / Liverpool</t>
  </si>
  <si>
    <t>The clinical and cost-effectiveness of lead-I electrocardiogram (ECG) devices for detecting atrial fibrillation using single-time point testing in primary care: a systematic review and economic evaluation</t>
  </si>
  <si>
    <t>14/186/58</t>
  </si>
  <si>
    <t>Lewsey / Glasgow</t>
  </si>
  <si>
    <t>Evaluation of legislation to reduce the drink drive limit in Scotland: a natural experiment</t>
  </si>
  <si>
    <t>14/172/01</t>
  </si>
  <si>
    <t>09/144/50</t>
  </si>
  <si>
    <t>12/194/01</t>
  </si>
  <si>
    <t>15/80/30</t>
  </si>
  <si>
    <t>Taylor / Exeter</t>
  </si>
  <si>
    <t>Hughes / Leeds</t>
  </si>
  <si>
    <t>Johnson / UCL</t>
  </si>
  <si>
    <t>Sexual health promotion in people with severe mental illness: the RESPECT feasibility RCT</t>
  </si>
  <si>
    <t>Randomised controlled trial of the clinical and cost-effectiveness of a contingency management intervention for reduction of cannabis use and of relapse in early psychosis (the CIRCLE trial)</t>
  </si>
  <si>
    <t>Helping families programme-modified: development of a specialised parenting intervention for parents affected by severe personality difficulties and randomised feasibility trial</t>
  </si>
  <si>
    <t>Exercise-based rehabilitation for chronic heart failure (ExTraMATCH II): an individual participant data meta-analysis of randomised controlled trials</t>
  </si>
  <si>
    <t>Day / KCL</t>
  </si>
  <si>
    <t>RP-PG-0610-10112</t>
  </si>
  <si>
    <t>Colver / Newcastle</t>
  </si>
  <si>
    <t>How can health services contribute effectively and efficiently to facilitating transition of young people with long term conditions from childhood to adulthood? The Transition Research Programme</t>
  </si>
  <si>
    <t>12/180/20</t>
  </si>
  <si>
    <t>Simpson / Glasgow</t>
  </si>
  <si>
    <t>An app, web and social support based weight loss intervention for adults with obesity: the 'HelpMeDoIt!' feasibility RCT</t>
  </si>
  <si>
    <t>14/19/22</t>
  </si>
  <si>
    <t>13/158/48</t>
  </si>
  <si>
    <t>Yates</t>
  </si>
  <si>
    <t>Very low dose dexamethasone to facilitate extubation of preterm babies at risk of bronchopulmonary dysplasia: placebo controlled RCT</t>
  </si>
  <si>
    <t>265</t>
  </si>
  <si>
    <t>14/156/08</t>
  </si>
  <si>
    <t>Donetto / KCL</t>
  </si>
  <si>
    <t>Exploring the impact of patient experience data in acute NHS hospital trusts in England: an Actor-Network Theory study aiming to optimise organisational strategies and practices for improving patients' experiences of care</t>
  </si>
  <si>
    <t>11/15/13</t>
  </si>
  <si>
    <t>12/190/05</t>
  </si>
  <si>
    <t>Surr / Leeds Beckett</t>
  </si>
  <si>
    <t>Lincoln / Nottingham</t>
  </si>
  <si>
    <t>Dementia Care Mapping to reduce agitation in care home residents with dementia: the DCM™ EPIC cluster randomised controlled trial</t>
  </si>
  <si>
    <t>Cognitive Rehabilitation for Attention and Memory in people with Multiple Sclerosis: a randomised controlled trial (CRAMMS)</t>
  </si>
  <si>
    <t>RP-PG-0609-10162</t>
  </si>
  <si>
    <t>Deluca / KCL</t>
  </si>
  <si>
    <t>Adolescent alcohol use disorders presenting through emergency departments: development and randomised controlled trial of age-specific alcohol screening and brief interventions (SIPS Junior Research Programme)</t>
  </si>
  <si>
    <t>266</t>
  </si>
  <si>
    <t>14/156/32</t>
  </si>
  <si>
    <t>Sheard / Bradford Teaching Hospitals</t>
  </si>
  <si>
    <t>Understanding and enhancing how hospital staff learn from and act on patient experience feedback: co-designing, testing and evaluating a toolkit</t>
  </si>
  <si>
    <t>12/35/15</t>
  </si>
  <si>
    <t>On Hold. Styling</t>
  </si>
  <si>
    <t>On Hold. Preparation</t>
  </si>
  <si>
    <t>Hashim</t>
  </si>
  <si>
    <t>Drake</t>
  </si>
  <si>
    <t>12/35/23</t>
  </si>
  <si>
    <t>Cooper / NHS Grampian</t>
  </si>
  <si>
    <t>14/168/02</t>
  </si>
  <si>
    <t>Sebire</t>
  </si>
  <si>
    <t>Thulium laser transurethral vaporesection of the prostate versus transurethral resection of the prostate: the UNBLOCS RCT and economic evaluation</t>
  </si>
  <si>
    <t>Urodynamics for prostate surgery; evaluation of asessment methods and cost-effectiveness analysis for diagnosis and management of bladder outlet obstruction in men: UPSTREAM RCT</t>
  </si>
  <si>
    <t>Laparoscopic supracervical hysterectomy versus second generation endometrial ablation for the treatmentof heavy menstrual bleeding: a randomised controlled trial (HEALTH)</t>
  </si>
  <si>
    <t>Minimally invasive autopsy for fetuses and children based on a combination of post-mortem MRI and endoscopic examination; a feasibility study</t>
  </si>
  <si>
    <t>08/52/01</t>
  </si>
  <si>
    <t>Robotic versus Laparoscopic Resection for Rectal cancer (ROLARR). An international, multicentre, randomised, controlled trial of robotic-assisted versus laparoscopic surgery for rectal cancer</t>
  </si>
  <si>
    <t>NIHR 128478</t>
  </si>
  <si>
    <t>In production</t>
  </si>
  <si>
    <t>Over 24 weeks</t>
  </si>
  <si>
    <t>NIHR Journals Library Production Spreadsheet</t>
  </si>
  <si>
    <t>Summary of reports currently in production</t>
  </si>
  <si>
    <t>Summary of published reports</t>
  </si>
  <si>
    <t>Current volume</t>
  </si>
  <si>
    <r>
      <rPr>
        <sz val="11"/>
        <color rgb="FFFF0000"/>
        <rFont val="Lato"/>
        <family val="2"/>
      </rPr>
      <t xml:space="preserve">Medium sensitive. </t>
    </r>
    <r>
      <rPr>
        <sz val="11"/>
        <rFont val="Lato"/>
        <family val="2"/>
      </rPr>
      <t>Awaiting copyediting</t>
    </r>
  </si>
  <si>
    <t>In Production</t>
  </si>
  <si>
    <t>On hold*</t>
  </si>
  <si>
    <t>*Data taken from On Hold reports at Prepress.xlsx</t>
  </si>
  <si>
    <t>Over 24 weeks not on hold</t>
  </si>
  <si>
    <t>Published, this week</t>
  </si>
  <si>
    <t>Published, current volume</t>
  </si>
  <si>
    <r>
      <rPr>
        <b/>
        <sz val="10"/>
        <color theme="1"/>
        <rFont val="Lato"/>
        <family val="2"/>
      </rPr>
      <t>1000th issue</t>
    </r>
    <r>
      <rPr>
        <sz val="10"/>
        <color theme="1"/>
        <rFont val="Lato"/>
        <family val="2"/>
      </rPr>
      <t xml:space="preserve"> - Prehospital Randomised Assessment of a Mechanical Compression Device in out of Hospital Cardiac Arrest (PARAMEDIC): a pragmatic cluster randomised trial and economic evaluation</t>
    </r>
  </si>
  <si>
    <t>Over 24 week target?</t>
  </si>
  <si>
    <t>Weeks over target</t>
  </si>
  <si>
    <t>Vol.</t>
  </si>
  <si>
    <t>Iss.</t>
  </si>
  <si>
    <t>267</t>
  </si>
  <si>
    <t>15/55/03</t>
  </si>
  <si>
    <t>Higginbottom / Nottingham</t>
  </si>
  <si>
    <t>Immigrant women's experience of and access to maternity care in the United Kingdom (UK): a narrative synthesis systematic review</t>
  </si>
  <si>
    <t>14/43/02</t>
  </si>
  <si>
    <t>15/10/17</t>
  </si>
  <si>
    <t>Russell / Bath</t>
  </si>
  <si>
    <t>Koffman / KCL</t>
  </si>
  <si>
    <t>Killaspy / UCL</t>
  </si>
  <si>
    <t>A mixed-methods investigation into the quality and effectiveness of supported tenancies for people with mental health problems: the QuEST research programme</t>
  </si>
  <si>
    <t>12/206/30</t>
  </si>
  <si>
    <t>Alsousou / Liverpool</t>
  </si>
  <si>
    <t>Medium sensitive</t>
  </si>
  <si>
    <t>14/187/01</t>
  </si>
  <si>
    <t>Monk / Oxford</t>
  </si>
  <si>
    <t>09/100/23</t>
  </si>
  <si>
    <t>Deakin / Manchester</t>
  </si>
  <si>
    <t>Platelet Rich Plasma injection versus placebo injection in adults with acute Achilles tendon ruptures: the PATH-2 multicentre randomised controlled trial</t>
  </si>
  <si>
    <t>A blinded randomised controlled trial investigating the efficacy of morphine analgesia for procedural pain in infants</t>
  </si>
  <si>
    <t>The Benefit of Minocycline on negative symptoms of Schizophrenia (BeneMin): a randomised placebo-controlled trial</t>
  </si>
  <si>
    <t>268</t>
  </si>
  <si>
    <t>269</t>
  </si>
  <si>
    <t>14/70/96</t>
  </si>
  <si>
    <t>Savva</t>
  </si>
  <si>
    <t>NIHR127717 (16/47/22)</t>
  </si>
  <si>
    <t>Evidence synthesis</t>
  </si>
  <si>
    <t>Nunns / Exeter</t>
  </si>
  <si>
    <t>The prevalence and correlates of undiagnosed dementia in primary care: a record linkage study of a population representative cohort of older people in England</t>
  </si>
  <si>
    <t>Effectiveness and cost-effectiveness of multi-component hospital-led interventrions to improve recovery following elective surgery I older adults: systematic review and meta-analyses</t>
  </si>
  <si>
    <t>14/36/02</t>
  </si>
  <si>
    <t>High sensitive</t>
  </si>
  <si>
    <t>Prieto-Alhambra / Oxford</t>
  </si>
  <si>
    <t>11/129/109</t>
  </si>
  <si>
    <t>Sprigg / Nottingham</t>
  </si>
  <si>
    <t>16/103/03</t>
  </si>
  <si>
    <t>NIHR127467 (12/74/67)</t>
  </si>
  <si>
    <t>Brealey / York</t>
  </si>
  <si>
    <t>14/54/19</t>
  </si>
  <si>
    <t>Callaghan</t>
  </si>
  <si>
    <t>Improving health, under community supervision, with the support of a Health Trainer: developing and evaluating a pilot randomised controlled trial</t>
  </si>
  <si>
    <t>270</t>
  </si>
  <si>
    <t>12/136/70</t>
  </si>
  <si>
    <t>Fonagy / UCL</t>
  </si>
  <si>
    <t>Guided self-help for depression adapted for Autism: the ADEPT pilot RCT of a low intensity psychological intervention</t>
  </si>
  <si>
    <t>The magement of patients with clinically uncertain recovery: the ImproveCare feasibility cluster RCT ofl the AMBER care bundle</t>
  </si>
  <si>
    <t>The risks and benefits of bisphosphonate therapy in moderate-severe (stage 3B+) chronic kidney disease: a propensity-score matched cohort study</t>
  </si>
  <si>
    <t>Tranexamic acid for hyperacute primary IntraCerebral Haemorrhage (TICH-2): an international randomised, placebo-controlled, phase 3 superiority trial</t>
  </si>
  <si>
    <t>Imaging for detection of osteomyelitis: a systematic review and meta-analysis</t>
  </si>
  <si>
    <t>Scaphoid Waist Internal Fixation for Fractures Trial (SWIFT): a randomised controlled trial, economic evaluation and nested qualitative study of cast versus surgical fixation for the treatment of adult patients with a bi-cortical fracture of the scaphoid waist</t>
  </si>
  <si>
    <t>David Osborn/ UCL</t>
  </si>
  <si>
    <t>271</t>
  </si>
  <si>
    <t>272</t>
  </si>
  <si>
    <t>14/04/28</t>
  </si>
  <si>
    <t>Walsh / Nottingham</t>
  </si>
  <si>
    <t>14/19/12</t>
  </si>
  <si>
    <t>Brocklehurst / Bangor</t>
  </si>
  <si>
    <t>The impact of different patterns of care on the long-term outcome of adolescent conduct disorder: a mixed methods study comparing multisystemic therapy (MST) and management as usual (MAU)</t>
  </si>
  <si>
    <t>Factors influencing the utilisation of 'free-standing' and 'alongside' midwifery units in England: a mixed methods research study</t>
  </si>
  <si>
    <t>Factors that facilitate the implementation of interventions to reduce preventable hospital admissions with a focus on cardiovascular or respiratory conditions: an evidence map and realist synthesis</t>
  </si>
  <si>
    <t>Mixed methods evaluation of the impact of changing provider remuneration on the technical efficiency and quality of care provided by NHS GDPS in Northern Ireland</t>
  </si>
  <si>
    <t>14/170/01</t>
  </si>
  <si>
    <t>Cresswell / Reading</t>
  </si>
  <si>
    <t>On Hold</t>
  </si>
  <si>
    <t>07/44/03</t>
  </si>
  <si>
    <t>Maguire / Newcastle</t>
  </si>
  <si>
    <t>13/78/02</t>
  </si>
  <si>
    <t>Allan / Exeter</t>
  </si>
  <si>
    <t>11/94/01</t>
  </si>
  <si>
    <t>A feasibility study on the treatment of social anxiety disorder in adolescents in NHS Child and Adolescent Mental Health Services, a clinical, qualitative and cost analysis</t>
  </si>
  <si>
    <t>Filling Children's Teeth: Indicated or Not (FICTION) - randomised controlled trial of three strategies for managing caries in primary care</t>
  </si>
  <si>
    <t>Is it possible to Develop a complex Intervention to improve the outcome of Fall-Related Injuries in people with Dementia? A mixed methods study to develop and access the feasibility of the DIFRID intervention</t>
  </si>
  <si>
    <t>15/55/09</t>
  </si>
  <si>
    <t>Jago / Bristol</t>
  </si>
  <si>
    <t>Action 3:30R: a cluster randomised feasibility study of a revised teaching assistant-led extracurricular physical activity intervention for 8-10 year olds</t>
  </si>
  <si>
    <t>January</t>
  </si>
  <si>
    <t>February</t>
  </si>
  <si>
    <t>March</t>
  </si>
  <si>
    <t>April</t>
  </si>
  <si>
    <t>May</t>
  </si>
  <si>
    <t>June</t>
  </si>
  <si>
    <t>July</t>
  </si>
  <si>
    <t>August</t>
  </si>
  <si>
    <t>September</t>
  </si>
  <si>
    <t>October</t>
  </si>
  <si>
    <t>November</t>
  </si>
  <si>
    <t>December</t>
  </si>
  <si>
    <t>274</t>
  </si>
  <si>
    <t>13/54/55</t>
  </si>
  <si>
    <t>Reynish / Stirling</t>
  </si>
  <si>
    <t>Understanding the healthcare outcomes of people aged 65 years and older with confusion (cognitive impairment and/or dementia) admitted to the general hospital: mixed methods study</t>
  </si>
  <si>
    <t>A cluster randomised controlled trial of a behaviour change package to prevent hand dermatitis in nurse working in healthcare</t>
  </si>
  <si>
    <t>Count of publications, 2013 onwards</t>
  </si>
  <si>
    <t>275</t>
  </si>
  <si>
    <t>276</t>
  </si>
  <si>
    <t>12/5005/06</t>
  </si>
  <si>
    <t>Brown / Great Ormond Street Hospital NHS Foundation Trust</t>
  </si>
  <si>
    <t>12/5005/10</t>
  </si>
  <si>
    <t>Selection, definition and evaluation of important early morbidities associated with paediatric cardiac surgery: a mixed methods study</t>
  </si>
  <si>
    <t>Effectiveness of a national quality improvement programme to improve survival after emergency abdominal surgery: a stepped-wedge cluster randomised trial with embedded process evaluation and ethnographic study</t>
  </si>
  <si>
    <t>Pearse / QMUL</t>
  </si>
  <si>
    <t>10/57/23</t>
  </si>
  <si>
    <t>Vale / Newcastle</t>
  </si>
  <si>
    <t>Jra</t>
  </si>
  <si>
    <t>Clarifying the management of men with recurrent urethral stricture disease (OPEN)</t>
  </si>
  <si>
    <t>Madan / KCL</t>
  </si>
  <si>
    <t>10/50/42</t>
  </si>
  <si>
    <t>A randomised trial (TAPPS) comparing thoracoscopy and talc poudrage under anaesthesia, with intercostal drainage and talc slurry infusion, to treat malignant pleural effusion</t>
  </si>
  <si>
    <t>15/141/05 (11/129/197)</t>
  </si>
  <si>
    <t>09/100/10</t>
  </si>
  <si>
    <t>Coomarasamy / Birmingham</t>
  </si>
  <si>
    <t>10/90/22</t>
  </si>
  <si>
    <t>Williams / UCL</t>
  </si>
  <si>
    <t>Thyroid AntiBodies and LEvoThyroxine (TABLET): a randomised controlled trial</t>
  </si>
  <si>
    <t>Evaluation and treatment of blood pressure in Young Hypertensives stratified by Central Systolic Pressure: A Randomised Controlled Trial and Observational study</t>
  </si>
  <si>
    <t>277</t>
  </si>
  <si>
    <t>14/47/22</t>
  </si>
  <si>
    <t>Porter / Swansea</t>
  </si>
  <si>
    <t>Electronic Records in Ambulances: challenges, opportunities and workforce implications - a study using multiple methods (ERA)</t>
  </si>
  <si>
    <t>10/37/01</t>
  </si>
  <si>
    <t>Rodgers / Newcastle</t>
  </si>
  <si>
    <t>Snowden / Newcastle</t>
  </si>
  <si>
    <t>NIHR127622</t>
  </si>
  <si>
    <t>Peckham / York</t>
  </si>
  <si>
    <t>12/167/26</t>
  </si>
  <si>
    <t>JRa</t>
  </si>
  <si>
    <t>Evaluation of anextended stroke rehabilitation service (EXTRAS): a multi-centre randomised controlled trial</t>
  </si>
  <si>
    <t>Preoperative Behavioural Intervention to Reduce Drinking before elective orthopaedic Surgery: PRE-OP BIRDS Feasibility and Pilot RCT</t>
  </si>
  <si>
    <t>Randomised controlled trial of basic versus biofeedback-mediated intensive pelvic floor muscle training for women with urinary incontinence</t>
  </si>
  <si>
    <t>Smoke Cessation for severe Mentall 111 Health Trial: (SCIMITAR+): a definitive randomised evaluation of clinical effectiveness and cost effectiveness of a bespoke smoking cessation service</t>
  </si>
  <si>
    <t>15/53/04</t>
  </si>
  <si>
    <t>Jolly / Birmingham</t>
  </si>
  <si>
    <t>14/185/13</t>
  </si>
  <si>
    <t>Assets-based infant feeding help Before and After birth: a randomised controlled feasibility trial for improving breastfeeding initiation and continuation</t>
  </si>
  <si>
    <t>A weight management programme for fathers: cultural adaptation of Healthy Dads, Healthy Kids UK and feasibility RCT</t>
  </si>
  <si>
    <t>11/100/29 (NIHR 127442)</t>
  </si>
  <si>
    <t>Morton / University Hospitals Birmingham NHS
Foundation Trust</t>
  </si>
  <si>
    <t>Enhanced Neoplasia Detection and Cancer Prevention in Chronic Colitis: ENDCaP-C</t>
  </si>
  <si>
    <t>11/71/03</t>
  </si>
  <si>
    <t>Hagan</t>
  </si>
  <si>
    <t>10/68/01</t>
  </si>
  <si>
    <t>PRISM Clinical and cost-effectiveness of progesterone to prevent miscarriage in women with early pregnancy bleeding: a randomised placebo-controlled trial. A randomised, double-blind, placebo-controlled, multi-centre trial with economic evaluation</t>
  </si>
  <si>
    <t>Diagnostic accuracy for metastatic disease in lung and colorectal cancer: prospective comparison of whole-body MRI with standard pathways - Streamline Trials</t>
  </si>
  <si>
    <t>14/26/08</t>
  </si>
  <si>
    <t>Leaviss / Sheffield</t>
  </si>
  <si>
    <t>16/146/06</t>
  </si>
  <si>
    <t>Worthington / Manchester</t>
  </si>
  <si>
    <t>What is the clinical-and cost-effectiveness of behavoural modification interventions for medically unexplained symptoms (MUS) in primary care settings? An evidence synthesis and economic evaluation</t>
  </si>
  <si>
    <t>Oral splints for patients with temporomandibular disorders or bruxism: a systematic review and economic evaluation</t>
  </si>
  <si>
    <t>278</t>
  </si>
  <si>
    <t>Cantrell / Sheffield</t>
  </si>
  <si>
    <t>127687 (16/47/17)</t>
  </si>
  <si>
    <t>Gaining entry access to primary and community health care services for adults with intellectual disabilities: mapping and targeted systematic review</t>
  </si>
  <si>
    <t>14/140/84</t>
  </si>
  <si>
    <t>Iveson / Southampton University Hospital NHS
Foundation Trust</t>
  </si>
  <si>
    <t>12/01/04</t>
  </si>
  <si>
    <t>Wilson / Newcastle upon Tyne Hospitals NHS Foundation
Trust</t>
  </si>
  <si>
    <t>The Short Course Oncology Therapy (SCOT) randomised, phase III, non-inferiority trial comparing two durations of adjuvant oxaliplatin and fluoropyrimidine for colorectal cancer</t>
  </si>
  <si>
    <t>A randomised controlled Trial of Proton Pump Inhibitors in people with persistent Throat Symptoms (TOPPITS)</t>
  </si>
  <si>
    <t>12/211/69</t>
  </si>
  <si>
    <t>Owen / SGUL</t>
  </si>
  <si>
    <t>Does active design increase walking and cycling? Evaluation of a natural experiment examining whether moving into housing in East Village increases family levels of physical activity, particularly walking and cycling</t>
  </si>
  <si>
    <t>Y</t>
  </si>
  <si>
    <t>279</t>
  </si>
  <si>
    <t>280</t>
  </si>
  <si>
    <t>281</t>
  </si>
  <si>
    <t>14/04/16</t>
  </si>
  <si>
    <t>127403 (16/47/17)</t>
  </si>
  <si>
    <t>14/04/48</t>
  </si>
  <si>
    <t>Powell / Oxford</t>
  </si>
  <si>
    <t>IMPlementation of An online Relatives' Toolkit for relatives of people with psychosis or bipolar experiences: the IMPART multiple case study</t>
  </si>
  <si>
    <t>Managing use of the emergency and urgent care system by people from vulnerable groups: review of interventions and UK initiatives</t>
  </si>
  <si>
    <t>Online patient feedback: a multimethod study to understand how to Improve NHS Quality Using Internet Ratings and Experiences (INQUIRE)</t>
  </si>
  <si>
    <t>Lobban / Lancaster</t>
  </si>
  <si>
    <t>Preston / Sheffield</t>
  </si>
  <si>
    <t>127268</t>
  </si>
  <si>
    <t>MRC MSAW</t>
  </si>
  <si>
    <t>Cook / Oxford</t>
  </si>
  <si>
    <t>16/11/03</t>
  </si>
  <si>
    <t>Coventry / York</t>
  </si>
  <si>
    <t>17/48/01</t>
  </si>
  <si>
    <t>128966</t>
  </si>
  <si>
    <t>Costa / Oxford</t>
  </si>
  <si>
    <t>Choosing the target difference and undertaking and reporting the sample size calculation for a randomised controlled trial - DELTA (Difference Elicitation in TriAls)2 advice and recommendations for researchers and funder representatives - output from literature reviews, Delphi study, workshop and stakeholder engagement</t>
  </si>
  <si>
    <t>Interventions for Complex Traumatic Events (INCiTE): Systematic review and research prioritisation exercise</t>
  </si>
  <si>
    <t>Systematic review of Creutzfeldt-Jakob disease (CJD) risk via surgical interventional procedures and economic evaluation of management policies to reduce this risk</t>
  </si>
  <si>
    <t>Standard wound management versus negative pressure wound therapy following surgical treatment of major trauma to the lower limb: the WHiST randomised controlled trial</t>
  </si>
  <si>
    <t>RP-PG-0609-10171</t>
  </si>
  <si>
    <t>Chetter / Hull and East Yorkshire Hospitals NHS Trust</t>
  </si>
  <si>
    <t>RP-PG-0609-10107</t>
  </si>
  <si>
    <t>Duley / Nottingham</t>
  </si>
  <si>
    <t>Surgical wounds healing by secondary intention: characterising and quantifying the problem, identifying effective treatments, and assessing the feasibility of conducting a randomised controlled trial of negative pressure wound therapy versus usual care</t>
  </si>
  <si>
    <t>Improving quality of care and outcome at very preterm birth: the preterm birth research programme</t>
  </si>
  <si>
    <t>11/117/07</t>
  </si>
  <si>
    <t>Ford / Oxford University Hospitals</t>
  </si>
  <si>
    <t>Imaging cerebral neuroinflammation in acute cerebrovascular disease by positron emission tomography (PET): a pilot trial</t>
  </si>
  <si>
    <t>14/221/02</t>
  </si>
  <si>
    <t>18/13/01</t>
  </si>
  <si>
    <t>Fox / UEA</t>
  </si>
  <si>
    <t>Edwards</t>
  </si>
  <si>
    <t>Non-benzodiazepine hypnotic (Z-drug) use for sleep disturbance in people living with dementia: a series of observational cohort studies</t>
  </si>
  <si>
    <t>Implantable cardiac monitors (BioMonitor 2-AF, Confirm Rx insertable cardiac monitor and Reveal LINQ Insertable Cardiac Monitoring System) to detect atrial fibrillation after cryptogenic stroke: a systematic review and economic evaluation</t>
  </si>
  <si>
    <t>RP-PG-1210-12007</t>
  </si>
  <si>
    <t>RP-PG-0610-10048</t>
  </si>
  <si>
    <t>Lovell / Manchester</t>
  </si>
  <si>
    <t>Duffy / UCL</t>
  </si>
  <si>
    <t>Enhancing the Quality of User Involved Care Planning in Mental Health Services (EQUIP): a mixed methods research programme including a cluster RCT</t>
  </si>
  <si>
    <t>What are the indications for Prescribing ANtiDepressAnts that will lead to a clinical benefit: the PANDA research programme and randomized controlled trial</t>
  </si>
  <si>
    <t>N</t>
  </si>
  <si>
    <t>Today's date</t>
  </si>
  <si>
    <t>1st day of last month</t>
  </si>
  <si>
    <t>Last day of last month</t>
  </si>
  <si>
    <t>Sent to Prepress last month</t>
  </si>
  <si>
    <t>Column1</t>
  </si>
  <si>
    <t>282</t>
  </si>
  <si>
    <t>14/156/16</t>
  </si>
  <si>
    <t>Sanders/Manchester</t>
  </si>
  <si>
    <t>Developing and Enhancing the Usefulness of Patient Experience Data using digital methods in services for long-term conditions (the DEPEND mixed-methods study)</t>
  </si>
  <si>
    <t>13/43/58</t>
  </si>
  <si>
    <t>McNeill/KCL</t>
  </si>
  <si>
    <t>High Sensitivity</t>
  </si>
  <si>
    <t>The impact of tobacco tax increases and industry pricing on smoking behaviours and inequalities: mixed methods analyses and evidence synthesis</t>
  </si>
  <si>
    <t>Year</t>
  </si>
  <si>
    <t>Volume</t>
  </si>
  <si>
    <t>Transitions to palliative care for older people in acute hospitals: a mixed-methods study</t>
  </si>
  <si>
    <t>08/1809/233</t>
  </si>
  <si>
    <t>Gott</t>
  </si>
  <si>
    <t>Jan for Dec</t>
  </si>
  <si>
    <t>The identification and treatment of women with hyperglycaemia in pregnancy: an analysis of individual participant data, systematic reviews, meta-analyses and an economic evaluation</t>
  </si>
  <si>
    <t>Farrar</t>
  </si>
  <si>
    <t>11/99/02</t>
  </si>
  <si>
    <t>Column Labels</t>
  </si>
  <si>
    <t>Grand Total</t>
  </si>
  <si>
    <t>Row Labels</t>
  </si>
  <si>
    <t>Sum of Total</t>
  </si>
  <si>
    <t>15/153/32</t>
  </si>
  <si>
    <t>y</t>
  </si>
  <si>
    <t>283</t>
  </si>
  <si>
    <t>Rodgers/York</t>
  </si>
  <si>
    <t>16/47/11 (128198)</t>
  </si>
  <si>
    <t>Digital-first primary care: a rapid responsive evidence synthesis</t>
  </si>
  <si>
    <t>284</t>
  </si>
  <si>
    <t>12/177/04</t>
  </si>
  <si>
    <t>Young/Leeds</t>
  </si>
  <si>
    <t>13/96/07</t>
  </si>
  <si>
    <t>Knight/Oxford</t>
  </si>
  <si>
    <t>A study to understand and optimise community hospital care in the NHS: the Models of Community Hospital Activity (MoCHA) Study</t>
  </si>
  <si>
    <t>ANODE: a randomised controlled trial of prophylactic Antibiotics to investigate the prevention of infection following Operative vaginal Delivery</t>
  </si>
  <si>
    <t>14/231/20</t>
  </si>
  <si>
    <t>Clemes/Loughborough</t>
  </si>
  <si>
    <t>Stand Out in Class - restructuring the classroom environment to reduce sedentary behaviour - a pilot cluster randomised controlled trial</t>
  </si>
  <si>
    <t>NIHR 127361
(16/47/17)</t>
  </si>
  <si>
    <t>11/117/27</t>
  </si>
  <si>
    <t>Buch/Leeds</t>
  </si>
  <si>
    <t>The CADERA study: Coronary Artery Disease Evaluation in Rheumatoid Arthritis longitudinal observational study Quantitative MRI to define mechanisms of cardiovascular co-morbidity in patients with early Rheumatoid Arthritis and to measure the effect of biological therapy</t>
  </si>
  <si>
    <t>285</t>
  </si>
  <si>
    <t>14/46/02</t>
  </si>
  <si>
    <t>Judge/Bristol</t>
  </si>
  <si>
    <t>The role of hospital organisation, surgical factors, and the enhanced recovery pathway, on patient outcomes and NHS costs following primary hip and knee replacement surgery: spatial and longitudinal analysis of routine data: ATLAS</t>
  </si>
  <si>
    <t>15/10/11</t>
  </si>
  <si>
    <t>Walshe/Lancaster</t>
  </si>
  <si>
    <t>The Namaste Care intervention for people with advanced dementia living in care homes: an acceptability and feasibility cluster randomised controlled trial</t>
  </si>
  <si>
    <t>14/67/14</t>
  </si>
  <si>
    <t>Bick/Warwick</t>
  </si>
  <si>
    <t>Lifestyle information and access to a commercial weight management group to promote maternal postnatal weight management and positive lifestyle behaviour: the SWAN feasibility RCT</t>
  </si>
  <si>
    <t>Publication target</t>
  </si>
  <si>
    <t>For up-to-date figures, right-click on the table and click Refresh</t>
  </si>
  <si>
    <t>286</t>
  </si>
  <si>
    <t>14/04/02</t>
  </si>
  <si>
    <t>Maxwell/Stirling</t>
  </si>
  <si>
    <t>Implementing pelvic floor muscle training for women with pelvic organ prolapse: a realist, outcomes and economic evaluation of delivery models</t>
  </si>
  <si>
    <t>17/153/01</t>
  </si>
  <si>
    <t>Le Doare/London</t>
  </si>
  <si>
    <t>Feasibility study for the development of a sero-correlate of protection against invasive Group B Streptococcus (iGBS)</t>
  </si>
  <si>
    <t>10/71/01</t>
  </si>
  <si>
    <t>Witham/Newcastle</t>
  </si>
  <si>
    <t>Clinical and cost-effectiveness of oral sodium bicarbonate therapy for older patients with chronic kidney disease and low-grade acidosis: The BiCARB randomised controlled trial and health economic evaluation</t>
  </si>
  <si>
    <t>14/67/20</t>
  </si>
  <si>
    <t>McKinley/Belfast</t>
  </si>
  <si>
    <t>A woman-centred, tailored SMS-delivered multi-component intervention for weight loss and maintenance of weight loss in the postpartum period: intervention adaptation and pilot RCT</t>
  </si>
  <si>
    <t>15/59/22</t>
  </si>
  <si>
    <t>07/01/2019</t>
  </si>
  <si>
    <t>RP-PG-0610-10097</t>
  </si>
  <si>
    <t>287</t>
  </si>
  <si>
    <t>14/156/20</t>
  </si>
  <si>
    <t>Weich/Sheffield</t>
  </si>
  <si>
    <t>Evaluating the Use of Patient Experience Data to Improve the Quality of Inpatient Mental Health Care (EURIPDIES)</t>
  </si>
  <si>
    <t>288</t>
  </si>
  <si>
    <t>14/52/40</t>
  </si>
  <si>
    <t>Evaluating Use and Outcomes of Community Treatment Orders in England using the Mental Health Services Dataset</t>
  </si>
  <si>
    <t>15/141/10</t>
  </si>
  <si>
    <t>Bojke/York</t>
  </si>
  <si>
    <t>Developing a reference protocol for expert elicitation in healthcare decision making</t>
  </si>
  <si>
    <t>RP-PG-0606-1049</t>
  </si>
  <si>
    <t>Gaughran/KCL</t>
  </si>
  <si>
    <t>Improving Health and Reducing Substance Use in Severe Mental Illness: The IMPaCT RCT</t>
  </si>
  <si>
    <t>14/185/09</t>
  </si>
  <si>
    <t>Feasibility randomised controlled trial of SMS (short message system) and incentive interventions for weight loss in men with obesity</t>
  </si>
  <si>
    <t>Dombrowksi/Stirling</t>
  </si>
  <si>
    <t>13/03/2019</t>
  </si>
  <si>
    <t>289</t>
  </si>
  <si>
    <t>NIHR128836</t>
  </si>
  <si>
    <t>Chambers/Sheffiled</t>
  </si>
  <si>
    <t>The effects of increased distance to urgent and emergency care facilities on patient and health system outcomes: a systematic review</t>
  </si>
  <si>
    <t>290</t>
  </si>
  <si>
    <t>16/53/12</t>
  </si>
  <si>
    <t>Mattick/Exeter</t>
  </si>
  <si>
    <t>291</t>
  </si>
  <si>
    <t>14/04/25</t>
  </si>
  <si>
    <t>Moore/Cardiff</t>
  </si>
  <si>
    <t>292</t>
  </si>
  <si>
    <t>12/130/47</t>
  </si>
  <si>
    <t>Care Under Pressure: a realist review of interventions to tackle doctors' mental ill-health and its impacts on the clinical workforce and patient care</t>
  </si>
  <si>
    <t>An Evaluation of Alcohol Intoxication Management Services: Implications for Service Delivery, Patient Benefit and Harm Reduction</t>
  </si>
  <si>
    <t>High sensitivity</t>
  </si>
  <si>
    <t>293</t>
  </si>
  <si>
    <t>14/196/04</t>
  </si>
  <si>
    <t>Gao/Higginson/KCL</t>
  </si>
  <si>
    <t>McDonald/Manchester</t>
  </si>
  <si>
    <t>Learning about and learning from GP Federations in the English NHS – a qualitative investigation</t>
  </si>
  <si>
    <t>11/01/25</t>
  </si>
  <si>
    <t>Dorling/Dalhousie</t>
  </si>
  <si>
    <t>11/129/187</t>
  </si>
  <si>
    <t>Gilson/UCL</t>
  </si>
  <si>
    <t>Two Speeds of Increasing milk Feeds for very preterm infants or very low birth weight infants: a randomised controlled Trial (SIFT)</t>
  </si>
  <si>
    <t>Human papillomavirus infection: RCT and economic evaluation of imiquimod versus podophyllotoxin, in combination with human papillomavirus vaccine, to treat anogenital warts (HIPvac)</t>
  </si>
  <si>
    <t>10//3000/07</t>
  </si>
  <si>
    <t>Haw/Stirliing</t>
  </si>
  <si>
    <t>Determining the  impact  of smoking point of sale legislation among youth study  -  a longitudinal study with a before and after design</t>
  </si>
  <si>
    <t>14/183/08</t>
  </si>
  <si>
    <t>Kaner/Newcastle</t>
  </si>
  <si>
    <t>Supporting looked after children and care leavers in decreasing drugs, and alcohol (SOLD): a pilot feasibility randomised controlled trial of interventions to decrease risky substance use (drugs and alcohol) and improve mental health  of Looked After Children and Care Leavers aged  12-20 years</t>
  </si>
  <si>
    <t>Evaluatng short-term integrated Palliative Care for advanced long-term neurological conditions: a  pragmatic randomised controlled, multi-centre, fast-track trial (OPTCARE Neuro)</t>
  </si>
  <si>
    <t>13/115/62</t>
  </si>
  <si>
    <t>Costa/Oxford</t>
  </si>
  <si>
    <t>Rehabilitation strategy after non-surgical treatment of Achilles tendon rupture: UKSTAR, a multicentre RCT</t>
  </si>
  <si>
    <t>14/24/04</t>
  </si>
  <si>
    <t>Drayson/Birmingham</t>
  </si>
  <si>
    <t>Investigating interactions between myeloma activity, immune-competence and inflammation to stratify patients for risk of infection and improve response to therapy</t>
  </si>
  <si>
    <t>294</t>
  </si>
  <si>
    <t>14/194/21</t>
  </si>
  <si>
    <t>Griffiths/Southampton</t>
  </si>
  <si>
    <t>Identifying nurse-stafing requirements using the Safer Nursing Care Tool. Modelling the costs and consequences of real world applications to address variation in patient need on hospital wards</t>
  </si>
  <si>
    <t>295</t>
  </si>
  <si>
    <t>14/195/02</t>
  </si>
  <si>
    <t>Vaughan/Nuffield</t>
  </si>
  <si>
    <t>High sensitivitiy</t>
  </si>
  <si>
    <t>Models of Generalist and Specialist Care in Smaller Hospitals: An Exploratory Study</t>
  </si>
  <si>
    <t>12/21/01</t>
  </si>
  <si>
    <t>Palmer/Sheffield</t>
  </si>
  <si>
    <t>A study to assess the clinical and cost-effectiveness of computerised speech and language therapy versus usual stimulation or attention control for aphasia long term post-stroke: A pragmatic RCT (Big CACTUS)</t>
  </si>
  <si>
    <t>Beard/Oxford</t>
  </si>
  <si>
    <t>A Multicentre Randomised Controlled Trial Assessing Clinical and Cost Effectiveness Of Total Versus Partial Knee Replacement (TOPKAT)</t>
  </si>
  <si>
    <t>17/10/02</t>
  </si>
  <si>
    <t>Tikhonova/Exeter</t>
  </si>
  <si>
    <t>Systematic review and economic evaluation of therapeutic drug monitoring of TNF-alpha inhibitors in rheumatoid arthritis</t>
  </si>
  <si>
    <t>296</t>
  </si>
  <si>
    <t>15/136/12</t>
  </si>
  <si>
    <t>O'Cathain/Sheffield</t>
  </si>
  <si>
    <t>Drivers of 'clinically unnecessary' demand for emergency and urgent care: a mixed methods study of patient and population perceptions</t>
  </si>
  <si>
    <t>297</t>
  </si>
  <si>
    <t>15/137/01</t>
  </si>
  <si>
    <t>Maidment/Aston</t>
  </si>
  <si>
    <t>Medication Management in Older people: Realist Approaches Based on Literature and Evaluation (MEMORABLE): a realist synthesis</t>
  </si>
  <si>
    <t>14/49/94</t>
  </si>
  <si>
    <t>The effects of varenicline versus nicotine replacement therapy for smoking cessation, mortality, morbidity and frequency of service use evidence from the Clinical Practice Research Datalink</t>
  </si>
  <si>
    <t>15/08/40</t>
  </si>
  <si>
    <t>Davis/Bristol</t>
  </si>
  <si>
    <t>Fuller/Sheffiled</t>
  </si>
  <si>
    <t>Prehospital CPAP for Acute Respiratory Failure: the ACUTE feasibility study and pilot randomised controlled trial</t>
  </si>
  <si>
    <t>10/104/30</t>
  </si>
  <si>
    <t>Mallucci/Alder Hey</t>
  </si>
  <si>
    <t>The British Antibiotic and Silver Impregnated Catheters for ventriculoperitoneal Shunts multi-centre randomised controlled trial and economic evaluation: the BASICS trial</t>
  </si>
  <si>
    <t>13/04/30</t>
  </si>
  <si>
    <t>Dennis/Edinburgh</t>
  </si>
  <si>
    <t>The effects of fluoxetine on functional outcome after acute stroke: the FOCUS randomised controlled trial</t>
  </si>
  <si>
    <t>16/45/01</t>
  </si>
  <si>
    <t>Van den Bruel/</t>
  </si>
  <si>
    <t>Non-contact thermometers: a method comparison study (METRIC) assessing agreement with electronic axillary and infrared tympanic thermometers</t>
  </si>
  <si>
    <t>298</t>
  </si>
  <si>
    <t>Tyson/Manchester</t>
  </si>
  <si>
    <t>Sentinel Stroke National Audit Programme: Investigating and Evaluating Stroke Therapy (SSNAPIEST)</t>
  </si>
  <si>
    <t>RP-PG-1209-10040</t>
  </si>
  <si>
    <t>Foy/Leeds</t>
  </si>
  <si>
    <t>Medium sensitivity</t>
  </si>
  <si>
    <t>Action to Support Practices Implementing Research Evidence: the ASPIRE research programme</t>
  </si>
  <si>
    <t>11/47/01</t>
  </si>
  <si>
    <t>Howard</t>
  </si>
  <si>
    <t>Minocycline in mild Alzheimer's disease (MADE): a randomised controlled, double-blind trial</t>
  </si>
  <si>
    <t>11/30/11</t>
  </si>
  <si>
    <t>Chataway/UCL</t>
  </si>
  <si>
    <t>A multi-centre multi-arm parallel-group trial to assess three neuroprotective drugs in secondary progressive multiple sclerosis: The MS_SMART phase 2b RCT</t>
  </si>
  <si>
    <t>299</t>
  </si>
  <si>
    <t>Chen/Warwick</t>
  </si>
  <si>
    <t>15/71/06</t>
  </si>
  <si>
    <t>Publication and related bias in quantitative health services &amp; delivery research: systematic reviews, case studies, inception cohorts and informant interviews</t>
  </si>
  <si>
    <t>12/201/09</t>
  </si>
  <si>
    <t>Foster/Keele</t>
  </si>
  <si>
    <t>Stratified care compared with usual care for lthe management of primary care patients with sciatica: the SCOPiC RCT</t>
  </si>
  <si>
    <t>Mistry/Warwick</t>
  </si>
  <si>
    <t>Rapid tests for Group A Streptococcal infections in people with sore throat: systematic reviews and economic evaluation</t>
  </si>
  <si>
    <t>13/25/20</t>
  </si>
  <si>
    <t>Taylor/Plymouth</t>
  </si>
  <si>
    <t>Adding web-based behavioural support to exercise referral schemes for inactive adults with chronic health conditionss: the e-coachER Randomised Controlled Trial</t>
  </si>
  <si>
    <t>NIHR127666</t>
  </si>
  <si>
    <t>15/69/16</t>
  </si>
  <si>
    <t>Hounsome/Liverpool</t>
  </si>
  <si>
    <t>Prophylactic removal of impacted third molars: a systematic review and economic evaluation</t>
  </si>
  <si>
    <t>300</t>
  </si>
  <si>
    <t>NIHR128608</t>
  </si>
  <si>
    <t>Raine/York</t>
  </si>
  <si>
    <t>301</t>
  </si>
  <si>
    <t>15/70/73</t>
  </si>
  <si>
    <t>Newbiggin</t>
  </si>
  <si>
    <t>NIHR127519</t>
  </si>
  <si>
    <t>Corbett/York</t>
  </si>
  <si>
    <t>Point-of-care creatinine tests to assess kidney function before administering intravenous contrast for computed tomography (CT)imaging: systematic review, meta-analysis and economic evaluation</t>
  </si>
  <si>
    <t>15/141/09</t>
  </si>
  <si>
    <t>Alava/Sheffield</t>
  </si>
  <si>
    <t>Modelling generic preference based outcome measures - development and comparison of methods</t>
  </si>
  <si>
    <t>13/79/09</t>
  </si>
  <si>
    <t>Stephenson/London</t>
  </si>
  <si>
    <r>
      <t xml:space="preserve">An interactive website to aid young women's choice of contraception: development and reandomised evaluation of the </t>
    </r>
    <r>
      <rPr>
        <i/>
        <sz val="9"/>
        <rFont val="Verdana"/>
        <family val="2"/>
      </rPr>
      <t>Contraception Choices</t>
    </r>
    <r>
      <rPr>
        <sz val="9"/>
        <rFont val="Verdana"/>
        <family val="2"/>
      </rPr>
      <t xml:space="preserve"> digital intervention</t>
    </r>
  </si>
  <si>
    <t>Lobban/Lancaster</t>
  </si>
  <si>
    <t>Online randomised controlled trial to evaluate the clinical and cost-effectiveness of a web-based peer-supported self-management intervention for relatives of people with psychosis or bipolar disorder: Relatives' Education And Coping Toolkit (REACT)</t>
  </si>
  <si>
    <t>15/03/09</t>
  </si>
  <si>
    <t>Bonell/London</t>
  </si>
  <si>
    <t>Volume 8</t>
  </si>
  <si>
    <t>13/121/07</t>
  </si>
  <si>
    <t>16/104/15</t>
  </si>
  <si>
    <t>14/192/90</t>
  </si>
  <si>
    <t>Hall/Southampton</t>
  </si>
  <si>
    <t>Baildam/Alder Hey</t>
  </si>
  <si>
    <t>15/103/03</t>
  </si>
  <si>
    <t>Cook/Oxford</t>
  </si>
  <si>
    <t>14/32/01</t>
  </si>
  <si>
    <t>Stock/Edinburgh</t>
  </si>
  <si>
    <t>Davidson/UCL</t>
  </si>
  <si>
    <t>Gathercole/London</t>
  </si>
  <si>
    <t>RP-PG-0608-10073</t>
  </si>
  <si>
    <t>Fitzmaurice/Warwick</t>
  </si>
  <si>
    <t>Volume 24</t>
  </si>
  <si>
    <t>12/170/45</t>
  </si>
  <si>
    <t>Berry/Glasgow</t>
  </si>
  <si>
    <t>Intensive behavioural interventions based on applied behaviour analysis (ABA) for young autistic children: A systematic review and cost-effectiveness analysis</t>
  </si>
  <si>
    <t>Conservative treatment of appendicitis in children: the CONTRACT feasibility randomised controlled trial and  mixed methods study</t>
  </si>
  <si>
    <t>Steroid induction regimen for juvenile idiopathic arthritis</t>
  </si>
  <si>
    <t>14/167/01</t>
  </si>
  <si>
    <t>Patch Augmented Rotator Cuff Surgery (PARCS) Feasibility Study Associate</t>
  </si>
  <si>
    <t>Development of a prognostic model for women with preterm labour symptoms (QUIDS): IPD meta-analysis and UK prospective cohort study</t>
  </si>
  <si>
    <t>Liver Resection Surgery Versus Thermal Ablation for Colorectal LiVer MetAstases.  A prospective, international (UK and the Netherlands), multi-site, open,  pragmatic, parallel-group, randomized controlled trial with an internal pilot investigating the effectiveness and cost-effectiveness of therrmal ablation compared to liver resection surgery in high surgical risk patients with colorectal liver metastases</t>
  </si>
  <si>
    <t>10/50/02</t>
  </si>
  <si>
    <t>Assistive Technology and Telecare to Maintain Independent Living At Home for  People with  Dementia: The ATTILA RCT</t>
  </si>
  <si>
    <t>Bloom/ICL</t>
  </si>
  <si>
    <t>Comparison of long limb with standard limb Roux-en-Y gastric bypass on type 2 diabetes and obesity.   The LONG LIMB RCT</t>
  </si>
  <si>
    <t>Effects of low-dose intracoronary alteplase during primary percutaneous coronary intervention in patients with acute mycocardial infarction: the T-TIME RCT</t>
  </si>
  <si>
    <t>302</t>
  </si>
  <si>
    <t>303</t>
  </si>
  <si>
    <t>304</t>
  </si>
  <si>
    <t>13/114/95</t>
  </si>
  <si>
    <t>Jones/London</t>
  </si>
  <si>
    <t>14/70/162</t>
  </si>
  <si>
    <t>Gurol-Urganci/London</t>
  </si>
  <si>
    <t>13/54/40</t>
  </si>
  <si>
    <t>Jacobs/York</t>
  </si>
  <si>
    <t>Promoting healthy lifestyles in the NHS workforce: scopinng and maping the evidence</t>
  </si>
  <si>
    <t>The contribution of the voluntary sector to mental health crisis care in  England: a mixed methods study</t>
  </si>
  <si>
    <t>CREATE Collaborative rehabilitation environments in Acute STrokE - An  experience-based co-design approach (EBCD) to improving activity experiences of stroke patients in four hospitals in England</t>
  </si>
  <si>
    <t>Surgical care for female urinary incontinence in England: a mixed methods study</t>
  </si>
  <si>
    <t>The association between primary care quality and healthcare utilisation, costs and outcomes for people with serious mental illlness: retrospective observational study</t>
  </si>
  <si>
    <t>RP-PG-0407-10340</t>
  </si>
  <si>
    <t>Hayward//UCL</t>
  </si>
  <si>
    <t>The  Venous Thromboembolism Treatment and Prevention Programme</t>
  </si>
  <si>
    <t>Improving the management and control of tuberculosis among hard to reach groups</t>
  </si>
  <si>
    <t>Project Respect: pilot cluster RCT of a school-based intervention to prevent dating and relationship violence among young people</t>
  </si>
  <si>
    <t>06/303/98</t>
  </si>
  <si>
    <t>Earl/Cambridge</t>
  </si>
  <si>
    <t>15/28/02</t>
  </si>
  <si>
    <t>Baker/South Tees</t>
  </si>
  <si>
    <t>10/137/01</t>
  </si>
  <si>
    <t>PERSEPHONE - A randomised non-inferiority trial of six versus twelve months’ adjuvant trastuzumab in patients with HER2-positive early breast cancer: Report of primary and secondary end-points and health economic evaluation.</t>
  </si>
  <si>
    <t>Occupational advice for Patients undergoing Arthroplasty of the Lower limb: An intervention development and feasibility study (The OPAL Study)</t>
  </si>
  <si>
    <t>Is shockwave lithotripsy a clinically and cost-effective treatment for ureteric stones? (The TISU trial) </t>
  </si>
  <si>
    <t>305</t>
  </si>
  <si>
    <t>14/154/09</t>
  </si>
  <si>
    <t>Sanatinia/London</t>
  </si>
  <si>
    <t>15/171/01</t>
  </si>
  <si>
    <t>Crawford/Fife</t>
  </si>
  <si>
    <t>McClinton/Aberdeen</t>
  </si>
  <si>
    <t>RP-PG-0608-10133</t>
  </si>
  <si>
    <t>Ballard/Exeter</t>
  </si>
  <si>
    <t>306</t>
  </si>
  <si>
    <t>16/53/03</t>
  </si>
  <si>
    <t>Keen/Leeds</t>
  </si>
  <si>
    <t>Optimising acute care for people with dementia: a mixed-methods study</t>
  </si>
  <si>
    <t>The effects of information technology networks on patient safety: a realist synthesis</t>
  </si>
  <si>
    <t>16/94/02</t>
  </si>
  <si>
    <t>Tume/Salford</t>
  </si>
  <si>
    <t>08/14/41</t>
  </si>
  <si>
    <t>Lamb/Oxford</t>
  </si>
  <si>
    <t>17/109/19</t>
  </si>
  <si>
    <t>An evidence-based evaluation of the clinical and cost effectiveness of foot ulcer risk assessment and structured care interventions for people with diabetes.</t>
  </si>
  <si>
    <t>Clinical and cost-effectiveness of alternative falls prevention interventions in primary care: The Prevention of Falls Injury Trial (PreFIT)</t>
  </si>
  <si>
    <t>Selective internal radiation therapies (SIRT) for treating hepatocellular carcinoma</t>
  </si>
  <si>
    <t>15/63/01</t>
  </si>
  <si>
    <t>Holmes/Sheffield</t>
  </si>
  <si>
    <t>14/182/14</t>
  </si>
  <si>
    <t>Mitchell/Glasgow</t>
  </si>
  <si>
    <t>STI prevention and sexual health in secondary schools: an exploratory study of peer-led interventions (STASH)</t>
  </si>
  <si>
    <t>Evaluating the promotion of revised UK alcohol drinking  guidelines: A time series analysis using repeat cross-sectional survey  data</t>
  </si>
  <si>
    <t>A programme of Mixed Methods Research to Develop and Evaluate  an Optimized, Fit-For Purpose  Person-Centred Intervention to Improve Mental Health and Reduce Antipsychotics amongst People with Dementia in Care Homes (WHELD)</t>
  </si>
  <si>
    <t>14/42/01</t>
  </si>
  <si>
    <t>307</t>
  </si>
  <si>
    <t>308</t>
  </si>
  <si>
    <t>309</t>
  </si>
  <si>
    <t>14/70/53</t>
  </si>
  <si>
    <t>Murray/Manchester</t>
  </si>
  <si>
    <t>14/197/65</t>
  </si>
  <si>
    <t>Senior/Manchester</t>
  </si>
  <si>
    <t>12/128/41</t>
  </si>
  <si>
    <t>Black/London</t>
  </si>
  <si>
    <t>Identifying appropriate communication aids for children and public involvement in research: a mixed methods study</t>
  </si>
  <si>
    <t>Mixed methods analysis of the London Hyper Acute Stroke System: identifying lessons on 24/7 working (METRO 24/7)</t>
  </si>
  <si>
    <t>Dementia and mild cognitive impairment in the prison population of England and Wales: Identifying individual need and developing a skilled, multi-agency workforce to deliver targeted and responsive services</t>
  </si>
  <si>
    <t>14/66/01</t>
  </si>
  <si>
    <t>Wade/York</t>
  </si>
  <si>
    <t>Davis/Sheffield</t>
  </si>
  <si>
    <t>NIHR128164</t>
  </si>
  <si>
    <t xml:space="preserve">Armstrong/Kleijnen Systematic Reviews </t>
  </si>
  <si>
    <t>A systematic review and economic evaluation of non-bisphosphonates for the prevention of osteoporotic fragility fractures (ID901)</t>
  </si>
  <si>
    <t>Avotrombopag and lusutrombopag for treating thrombocytopenia in people with chronic liver disases needing an elective procedure: a systematic review and cost-effectiveness analysis</t>
  </si>
  <si>
    <t>RP-PG-0109-10061</t>
  </si>
  <si>
    <t>Adab/Birmingham</t>
  </si>
  <si>
    <t>Chronic Obstructive Pulmonary Disease in primary care; from case finding to improving patient outcomes: The Birmingham Lung Improvement Studies (BLISS) research programme</t>
  </si>
  <si>
    <t>310</t>
  </si>
  <si>
    <t>311</t>
  </si>
  <si>
    <t>13/10/86</t>
  </si>
  <si>
    <t>Beresford/York</t>
  </si>
  <si>
    <t>16/52/52</t>
  </si>
  <si>
    <t>Thompson-Coon/Exeter</t>
  </si>
  <si>
    <t>Specialist Autism Team provision for autistic adults without learning disabilities: a mixed methods investigation and evaluation The SHAPE project </t>
  </si>
  <si>
    <t>Understanding and improving experience of care in hospital for people living with dementia: Three linked systematic reviews of qualitative and quantitative evidence</t>
  </si>
  <si>
    <t>13/154/04</t>
  </si>
  <si>
    <t>Gumley/Glasgow</t>
  </si>
  <si>
    <t>EMPOWER: a feasibility cluster randomised controlled trial blending smartphone technology with peer support</t>
  </si>
  <si>
    <t>12/10/19</t>
  </si>
  <si>
    <t>12/10/04</t>
  </si>
  <si>
    <t>12/164/16</t>
  </si>
  <si>
    <t>Shantsila/Birmingham</t>
  </si>
  <si>
    <t>Teare/London</t>
  </si>
  <si>
    <t>Chappell/Cambridge</t>
  </si>
  <si>
    <t>Spironolactone versus placebo for patients experiencing heart failure with preserved ejection fraction: The IMPRESS-AF randomized controlled trial</t>
  </si>
  <si>
    <t>A randomized controlled trial of a duodenal sleeve bypass device (EndoBarrier) compared with standard medical therapy for the management of obese subjects with type 2 diabetes</t>
  </si>
  <si>
    <t>Ursodeoxycholic acid in women with intrahepatic cholestasis of pregnancy (PITCHES): a randomised placebo-controlled trial</t>
  </si>
  <si>
    <t>312</t>
  </si>
  <si>
    <t>14/21/52</t>
  </si>
  <si>
    <t>Ford/Exeter</t>
  </si>
  <si>
    <t>Young people with Attention Deficit Hyperactivity Disorder (ADHD) in transition from children's services to adult services (Catch-uS): a mixed methods project using national surveillance, qualitative and mapping studies</t>
  </si>
  <si>
    <t>15/105/01</t>
  </si>
  <si>
    <t>14/29/01</t>
  </si>
  <si>
    <t>16/12/04</t>
  </si>
  <si>
    <t>15/154/07</t>
  </si>
  <si>
    <t>15/10/37</t>
  </si>
  <si>
    <t>15/156/02</t>
  </si>
  <si>
    <t>14/158/02</t>
  </si>
  <si>
    <t>Smith/Cambridge</t>
  </si>
  <si>
    <t>Abel/Manchester</t>
  </si>
  <si>
    <t>Medina-Lara/Exeter</t>
  </si>
  <si>
    <t>Cook</t>
  </si>
  <si>
    <t>Poolman/Bangor</t>
  </si>
  <si>
    <t>Parr/Newcastle</t>
  </si>
  <si>
    <t>A systematic review and cost-effectiveness analysis of the case for screening nulliparous women in late pregnancy using ultrasound</t>
  </si>
  <si>
    <t>A Community-Based Intervention to Improve Health-Related Quality of Life in Children of Parents with Serious Mental Illness: Feasibility Study</t>
  </si>
  <si>
    <t>Understanding the effectiveness, cost-effectiveness and current use of cancer diagnostic tools to aid decision-making in primary care: a mixed methods systematic review with model-based evidence synthesis</t>
  </si>
  <si>
    <t>Surgery versus conservative management of stable thoracolumbar fracture: feasibility RCT with qualitative study, survey and costing analysis (the PRESTO study)</t>
  </si>
  <si>
    <t>Investigating parent delivered interventions to improve eating, drinking and swallowing in young children with neurodisability: mixed methods study (FEEDS)</t>
  </si>
  <si>
    <t>Accuracy of clinical characteristics, biochemical and ultrasound markers in the prediction of pre-eclampsia: an Individual Patient Data (IPD) Metaanalysis</t>
  </si>
  <si>
    <t>14/49/159</t>
  </si>
  <si>
    <t>Smeeth/London</t>
  </si>
  <si>
    <t>Snell/Keele</t>
  </si>
  <si>
    <t>Statin Web-based Investigation of Side Effects (StatinWISE)</t>
  </si>
  <si>
    <t>14/198/09</t>
  </si>
  <si>
    <t>Coronavirus delay</t>
  </si>
  <si>
    <t>13/20/01</t>
  </si>
  <si>
    <t>Stone/UCL</t>
  </si>
  <si>
    <t>16/08/44</t>
  </si>
  <si>
    <t>Salway/Sheffield</t>
  </si>
  <si>
    <t>Prognosis in Palliative care Study II (PiPS2): a prospective observational validation study of prognostic tools with an embedded qualitative evaluation</t>
  </si>
  <si>
    <t>How can loneliness and social isolation be reduced among migrant and minority ethnic people? Systematic, participatory review of programme theories, system processes and outcomes</t>
  </si>
  <si>
    <t>313</t>
  </si>
  <si>
    <t>314</t>
  </si>
  <si>
    <t>15/140/03</t>
  </si>
  <si>
    <t>Mitchie/London</t>
  </si>
  <si>
    <t>14/04/40</t>
  </si>
  <si>
    <t>Craig/Hertfordshire</t>
  </si>
  <si>
    <t>316</t>
  </si>
  <si>
    <t>17/06/06</t>
  </si>
  <si>
    <t>Cotterill/Manchester</t>
  </si>
  <si>
    <t>NIHR128028
(08/14/08)</t>
  </si>
  <si>
    <t>13/153/04</t>
  </si>
  <si>
    <t>11/47/03</t>
  </si>
  <si>
    <t>Kehoe/Bristol</t>
  </si>
  <si>
    <t>Investigating Losartan in reducing pathology in Alzheimer's disease through angiotensin targeting: the RADAR RCT</t>
  </si>
  <si>
    <t>317</t>
  </si>
  <si>
    <t>318</t>
  </si>
  <si>
    <t>14/04/22</t>
  </si>
  <si>
    <t>Brady/Glasgow</t>
  </si>
  <si>
    <t>14/04/41</t>
  </si>
  <si>
    <t>Jurkovic/</t>
  </si>
  <si>
    <t>From Theory-Inspired to Theory-Based Interventions: Developing and Testing a Methodology for Linking Behaviour Change Techiques to Theoretical Mechanisms of Action</t>
  </si>
  <si>
    <t>Psychosocial support for children with neurodisability and their families considering a gastrostomy: a mixed methods study of practice and costs (GPATH)</t>
  </si>
  <si>
    <t>The impact of social norms interventions on clinical behaviour change among health workers: a systematic review and meta-analysis</t>
  </si>
  <si>
    <t>RELEASE: An individual participant data meta-analysis, incorporating systematic review and network meta-analysis, of complex speech-language therapy interventions for stroke-related aphasia</t>
  </si>
  <si>
    <t>Variations in the organisations of Early Pregnancy Assessment Units in the UK and their effects on clinical, Service and PAtient-centred outcomes (VESPA): A mixed-methods study</t>
  </si>
  <si>
    <t>17/70/01</t>
  </si>
  <si>
    <t>Bray/Bangor</t>
  </si>
  <si>
    <t>Early Mobility and Powered Wheelchair Evidence Review (EMPoWER): Examining the effectiveness and cost-effectiveness of earlier provision of powered mobility interventions for children with mobility limitations</t>
  </si>
  <si>
    <t>15/05/28</t>
  </si>
  <si>
    <t>Cockayne/York</t>
  </si>
  <si>
    <t>Does slip-resistant footwear reduce slips among healthcare workers? A randomised controlled trial.</t>
  </si>
  <si>
    <t>11/100/76</t>
  </si>
  <si>
    <t>Pitzalis/London</t>
  </si>
  <si>
    <t>Developing a novel, biopsy-based diagnostic for patient stratification: A Randomised, open labelled study in anti-TNFalpha inadequate responders to investigate the mechanisms for Response, Resistance to Rituximab versus Tocilizumab in Rheumatoid Arthritis patients</t>
  </si>
  <si>
    <t>319</t>
  </si>
  <si>
    <t>320</t>
  </si>
  <si>
    <t>321</t>
  </si>
  <si>
    <t>16/53/17</t>
  </si>
  <si>
    <t>Baker/Leeds</t>
  </si>
  <si>
    <t>14/156/23</t>
  </si>
  <si>
    <t>Bion/Birmingham</t>
  </si>
  <si>
    <t>14/19/09</t>
  </si>
  <si>
    <t>Noble/Liverpool</t>
  </si>
  <si>
    <t>Establishing components of programmes to reduce restrictive practices: an evidence synthesis</t>
  </si>
  <si>
    <t>Mixed Methods developmental study using patient and staff experiences to enhance reflection: The Patient Experience And Reflective Learning (PEARL) Project</t>
  </si>
  <si>
    <t>Seizure first Aid training For Epilepsy (SAFE) for people with epilepsy who attend emergency departments, and their family and friends: intervention development and pilot</t>
  </si>
  <si>
    <t>15/59/06</t>
  </si>
  <si>
    <t>Chappell/London</t>
  </si>
  <si>
    <t>Prognostic indicators of severe disease in women with late preterm preeclampsia to guide decision making on timing of delivery (PEACOCK study)</t>
  </si>
  <si>
    <t>11/3002/11</t>
  </si>
  <si>
    <t>Robling/Cardiff</t>
  </si>
  <si>
    <t>Effectiveness and cost-consequences of specialist home visiting in reducing maltreatment and improving child health and development: BB:2-6 routine data-linkage study</t>
  </si>
  <si>
    <t>Routine gastric residual volume measurement to guide enteral feeding in mechanically ventilated infants and children: the GASTRIC feasibility study</t>
  </si>
  <si>
    <t>322</t>
  </si>
  <si>
    <t>16/115/18</t>
  </si>
  <si>
    <t>Burton/Canterbury</t>
  </si>
  <si>
    <t>De-implementation in health and social care services: what works, for whom, why and in which contexts?</t>
  </si>
  <si>
    <t>15/31/04</t>
  </si>
  <si>
    <t>Morrison/Manchester</t>
  </si>
  <si>
    <t>10/57/55</t>
  </si>
  <si>
    <t>Duffy/London</t>
  </si>
  <si>
    <t>Managing Adolescent first episode Psychosis: a feasibility Study (MAPS)</t>
  </si>
  <si>
    <t>Long-term follow up of a trial of annual mammographic screening from age 40</t>
  </si>
  <si>
    <t>RP-PG-0611-20005</t>
  </si>
  <si>
    <t>Robinson/Newcastle</t>
  </si>
  <si>
    <t>Supporting Excellence in End of life care in Dementia (SEED): A multi-method programme of research</t>
  </si>
  <si>
    <t>Carer administration of as-needed subcutaneous medication for breakthrough symptoms in people dying at home: the CARiAD feasibility RCT</t>
  </si>
  <si>
    <t>16/33/01</t>
  </si>
  <si>
    <t>Defining ARDS and sepsis phenotypes and treatment effect heterogeneity: a reanalysis of two sepsis trials and one ARDS trial to inform stratified medicine in critical care trials</t>
  </si>
  <si>
    <t>11/26/05</t>
  </si>
  <si>
    <t>Rodgers/Newcastle</t>
  </si>
  <si>
    <t>16/95/01</t>
  </si>
  <si>
    <t>Crawford/London</t>
  </si>
  <si>
    <t>12/24/02</t>
  </si>
  <si>
    <t>Thomas/Nottingham</t>
  </si>
  <si>
    <t>13/26/01</t>
  </si>
  <si>
    <t>Rangan/York</t>
  </si>
  <si>
    <t>12/167/02</t>
  </si>
  <si>
    <t>Gilbert/London</t>
  </si>
  <si>
    <t>Robot-Assisted Training for the Upper Limb after Stroke (RATULS): a multi-centre randomised controlled trial</t>
  </si>
  <si>
    <t>Management of sexual dysfunction associated with antipsychotic medication: randomised controlled trial</t>
  </si>
  <si>
    <t>Management of adult patients with primary frozen shoulder in secondary care: the UK FROST randomised controlled trial with economic evaluation</t>
  </si>
  <si>
    <t>Antimicrobial impregnated central venous catheters for preventing neonatal bloodsteam infection: randomised controlled trial, economic and generalisability analyses (The PREVAIL Trail)</t>
  </si>
  <si>
    <t>Home-based narrowband UVB and topical corticosteroid for active and limited vitiligo: the HI-Light Vitiligo RCT</t>
  </si>
  <si>
    <t>Maskell/Bristol</t>
  </si>
  <si>
    <t>13/94/15</t>
  </si>
  <si>
    <t>Lotery/Southampton</t>
  </si>
  <si>
    <t>Shankar-Hari/London</t>
  </si>
  <si>
    <t>Clinical efficacy and mechanistic evaluation of Eplerenone for central serous chorio-retinopathy - the VICI randomised trial</t>
  </si>
  <si>
    <t>323</t>
  </si>
  <si>
    <t>15/70/26</t>
  </si>
  <si>
    <t>Siddiqi/York</t>
  </si>
  <si>
    <t>Improving diabetes outcomes for people with severe mental illness: a longitudinal observational and qualitative study in England</t>
  </si>
  <si>
    <t>NIHR129831</t>
  </si>
  <si>
    <t>French/Manchester</t>
  </si>
  <si>
    <t>11/92/03</t>
  </si>
  <si>
    <t>Hykin/London</t>
  </si>
  <si>
    <t>10/50/49</t>
  </si>
  <si>
    <t>Byrne/Wales</t>
  </si>
  <si>
    <t>06/35/99</t>
  </si>
  <si>
    <t>Clarkson/Dundee</t>
  </si>
  <si>
    <t>15/42/08</t>
  </si>
  <si>
    <t>Lois/Belfast</t>
  </si>
  <si>
    <t>Reducing bias from measurement reactions: new MRC-NIHR guidance</t>
  </si>
  <si>
    <t>A Multicentre Phase III Double-masked Randomised Controlled Non-Inferiority Trial comparing the clinical and cost effectiveness of intravitreal therapy with ranibizumab (Lucentis) vs aflibercept (Eylea) vs bevacizumab (Avastin) for Macular Oedema due to Central Retinal Vein Occlusion (LEAVO)</t>
  </si>
  <si>
    <t>Radiotherapy after Oesophageal Cancer Stenting (ROCS): a pragmatic RCT evaluating the role and cost-effectiveness of palliative radiotherapy in maintaining swallow</t>
  </si>
  <si>
    <t>The INTERVAL trial: a parallel-group, randomised controlled trial comparing the clinical and cost effectiveness of risk-based, six-monthly and 24-monthly dental recalls</t>
  </si>
  <si>
    <t>Effectiveness of Multimodal Imaging for the Evaluation of Retinal oedema And new vesseLs in Diabetic retinopathy (EMERALD)</t>
  </si>
  <si>
    <t xml:space="preserve"> </t>
  </si>
  <si>
    <t>14/49/34</t>
  </si>
  <si>
    <t>01//07/2020</t>
  </si>
  <si>
    <t>-</t>
  </si>
  <si>
    <t>14/01/02</t>
  </si>
  <si>
    <t>Nicolaides/</t>
  </si>
  <si>
    <t>13/95/10</t>
  </si>
  <si>
    <t>Butler/Oxford</t>
  </si>
  <si>
    <t>Comparison of diagnostic accuracy of early screening for preeclampsia by NICE guidelines and Bayes-Theorem based method: A cross-sectional study SPREE</t>
  </si>
  <si>
    <t>Probiotics to Reduce Infections iN CarE home reSidentS: the PRINCESS double blind placebo controlled RCT</t>
  </si>
  <si>
    <t>324</t>
  </si>
  <si>
    <t>13/54/25</t>
  </si>
  <si>
    <t>Marston/London</t>
  </si>
  <si>
    <t>A co-produced prospective qualitative study examining the experiences of people with sickle cell disease transitioning from paediatric to adult services</t>
  </si>
  <si>
    <t>16/79/03</t>
  </si>
  <si>
    <t>Gale/London</t>
  </si>
  <si>
    <t>12/201/10</t>
  </si>
  <si>
    <t>Wilby/</t>
  </si>
  <si>
    <t>15/80/13</t>
  </si>
  <si>
    <t>Cross/London</t>
  </si>
  <si>
    <t>12/196/08</t>
  </si>
  <si>
    <t>Barker/Oxford</t>
  </si>
  <si>
    <t>11/136/83</t>
  </si>
  <si>
    <t>Primrose/Southampton</t>
  </si>
  <si>
    <t>128968</t>
  </si>
  <si>
    <t>15/58/18</t>
  </si>
  <si>
    <t>Thomas/Dalili/Bristol</t>
  </si>
  <si>
    <t>Optimising newborn nutrition during neonatal therapeutic hypothermia in the United Kingdom: an observational study using propensity score matching</t>
  </si>
  <si>
    <t>Multi-centre, randomised trial comparing the clinical outcome and costeffectiveness of surgical microdiscectomy to transforaminal epidural steroid injection for the treatment of persistent radicular pain secondary to prolapsed intervertebral disc: NErve Root Block VErsus Surgery (NERVES)</t>
  </si>
  <si>
    <t>The clinical and cost-effectiveness of colonoscopy surveillance following adenoma removal: A multicentre, retrospective cohort study and economic evaluation</t>
  </si>
  <si>
    <t>COmmunity-based Rehabilitation after Knee
Arthroplasty: A randomised controlled trial with economic and qualitative evaluations (CORKA Trial)</t>
  </si>
  <si>
    <t>Can the intra-tumoural immune signature of primary colorectal tumours identify a subset of patients who do not require follow up after resection?</t>
  </si>
  <si>
    <t>PredictSURE-IBD and IBDX to guide personalised treatment of Crohn’s disease in adults</t>
  </si>
  <si>
    <t>How do smoking cessation medicines compare with respect to their effectiveness and safety: a systematic review, network meta-analysis and cost effectiveness analysis</t>
  </si>
  <si>
    <t>RP-PG-0611-20010</t>
  </si>
  <si>
    <t>Development and evaluation of strategies to provide longer-term health and social care for stroke survivors and their carers: the LoTS2Care research programme</t>
  </si>
  <si>
    <t>Forster/Leeds</t>
  </si>
  <si>
    <t>325</t>
  </si>
  <si>
    <t>17/06/04</t>
  </si>
  <si>
    <t>Brennan/Plymouth</t>
  </si>
  <si>
    <t>Remediating doctors' performance to restore patient safety: A realist review (RESTORE 1)</t>
  </si>
  <si>
    <t>15/107/02</t>
  </si>
  <si>
    <t>Madan/London</t>
  </si>
  <si>
    <t>15/80/40</t>
  </si>
  <si>
    <t>Strauss/Oxford</t>
  </si>
  <si>
    <t>13/155/05</t>
  </si>
  <si>
    <t>Phillips-Waller/London</t>
  </si>
  <si>
    <t>Facilitating the return to work of NHS staff with common mental health disorders: ('Ways back to work) A feasibility study</t>
  </si>
  <si>
    <t>Risk-benefit of unicompartmental (vs total) knee replacement for patients with multimorbidity: a non-randomised study and novel approaches to minimise confounding</t>
  </si>
  <si>
    <t>Helping people cope with temptations to smoke to reduce relapse: A curtailed randomised controlled trial (Relapse Prevention Study)</t>
  </si>
  <si>
    <t>Hogson/York</t>
  </si>
  <si>
    <t>16/111/136</t>
  </si>
  <si>
    <t>15/174/24</t>
  </si>
  <si>
    <t>13/04/46</t>
  </si>
  <si>
    <t>Watkinson/Oxford</t>
  </si>
  <si>
    <t>Fordham/Oxford</t>
  </si>
  <si>
    <t>Day/London</t>
  </si>
  <si>
    <t>Renal Replacement Anticoagulant Management (RRAM): an observational comparative effectiveness study of linked data sources</t>
  </si>
  <si>
    <t>Cognitivie Behavioural Therapy: An Overview of Systematic Reviews and Meta-Analyses</t>
  </si>
  <si>
    <t>Femtosecond laser-assisted cataract surgery compared with phacoemulsification cataract surgery (FACT): a randomised non-inferiority trial</t>
  </si>
  <si>
    <t>14/184/02</t>
  </si>
  <si>
    <t>Optimisation, feasibility-testing and pilot randomised trial of Positive Choices: a school-based social-marketing intervention to promote sexual health, prevent unintended teenage pregnancies and address health inequalities in England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</si>
</sst>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dd/mm/yy;@"/>
    <numFmt numFmtId="166" formatCode="dd/mm/yyyy;@"/>
  </numFmts>
  <fonts count="54">
    <font>
      <sz val="11"/>
      <color theme="1"/>
      <name val="Calibri"/>
      <family val="2"/>
      <scheme val="minor"/>
    </font>
    <font>
      <sz val="10"/>
      <name val="Arial"/>
      <family val="2"/>
    </font>
    <font>
      <sz val="11"/>
      <color theme="1"/>
      <name val="Arial"/>
      <family val="2"/>
    </font>
    <font>
      <b/>
      <sz val="11"/>
      <color theme="1"/>
      <name val="Arial"/>
      <family val="2"/>
    </font>
    <font>
      <sz val="11"/>
      <name val="Arial"/>
      <family val="2"/>
    </font>
    <font>
      <b/>
      <sz val="11"/>
      <name val="Arial"/>
      <family val="2"/>
    </font>
    <font>
      <u/>
      <sz val="11"/>
      <color theme="10"/>
      <name val="Calibri"/>
      <family val="2"/>
      <scheme val="minor"/>
    </font>
    <font>
      <b/>
      <u/>
      <sz val="11"/>
      <color theme="1"/>
      <name val="Arial"/>
      <family val="2"/>
    </font>
    <font>
      <sz val="10"/>
      <color theme="1"/>
      <name val="Arial"/>
      <family val="2"/>
    </font>
    <font>
      <sz val="10"/>
      <name val="Verdana"/>
      <family val="2"/>
    </font>
    <font>
      <sz val="10"/>
      <name val="Verdana"/>
      <family val="2"/>
    </font>
    <font>
      <sz val="11"/>
      <color theme="1"/>
      <name val="Lato"/>
      <family val="2"/>
    </font>
    <font>
      <b/>
      <sz val="14"/>
      <color theme="1"/>
      <name val="Lato"/>
      <family val="2"/>
    </font>
    <font>
      <b/>
      <sz val="18"/>
      <name val="Lato"/>
      <family val="2"/>
    </font>
    <font>
      <b/>
      <u/>
      <sz val="11"/>
      <color theme="10"/>
      <name val="Lato"/>
      <family val="2"/>
    </font>
    <font>
      <sz val="11"/>
      <color rgb="FF000000"/>
      <name val="Lato"/>
      <family val="2"/>
    </font>
    <font>
      <b/>
      <sz val="11"/>
      <color rgb="FF000000"/>
      <name val="Lato"/>
      <family val="2"/>
    </font>
    <font>
      <b/>
      <sz val="11"/>
      <color theme="1"/>
      <name val="Lato"/>
      <family val="2"/>
    </font>
    <font>
      <b/>
      <sz val="11"/>
      <name val="Lato"/>
      <family val="2"/>
    </font>
    <font>
      <sz val="10"/>
      <color theme="1"/>
      <name val="Lato"/>
      <family val="2"/>
    </font>
    <font>
      <sz val="11"/>
      <color rgb="FFFF0000"/>
      <name val="Lato"/>
      <family val="2"/>
    </font>
    <font>
      <sz val="11"/>
      <name val="Lato"/>
      <family val="2"/>
    </font>
    <font>
      <sz val="10"/>
      <name val="Lato"/>
      <family val="2"/>
    </font>
    <font>
      <sz val="11"/>
      <color theme="0"/>
      <name val="Lato"/>
      <family val="2"/>
    </font>
    <font>
      <sz val="10"/>
      <color theme="0"/>
      <name val="Lato"/>
      <family val="2"/>
    </font>
    <font>
      <i/>
      <sz val="10"/>
      <color theme="1"/>
      <name val="Lato"/>
      <family val="2"/>
    </font>
    <font>
      <sz val="10"/>
      <color rgb="FF000000"/>
      <name val="Lato"/>
      <family val="2"/>
    </font>
    <font>
      <b/>
      <sz val="10"/>
      <color rgb="FF000000"/>
      <name val="Lato"/>
      <family val="2"/>
    </font>
    <font>
      <b/>
      <sz val="10"/>
      <color theme="1"/>
      <name val="Lato"/>
      <family val="2"/>
    </font>
    <font>
      <b/>
      <sz val="11"/>
      <color theme="0"/>
      <name val="Lato"/>
      <family val="2"/>
    </font>
    <font>
      <b/>
      <sz val="10"/>
      <color theme="0"/>
      <name val="Lato"/>
      <family val="2"/>
    </font>
    <font>
      <sz val="11"/>
      <color rgb="FF363636"/>
      <name val="Lato"/>
      <family val="2"/>
    </font>
    <font>
      <b/>
      <sz val="14"/>
      <color rgb="FFF36151"/>
      <name val="Lato"/>
      <family val="2"/>
    </font>
    <font>
      <sz val="11"/>
      <color rgb="FFF36151"/>
      <name val="Lato"/>
      <family val="2"/>
    </font>
    <font>
      <sz val="10"/>
      <color rgb="FFF36151"/>
      <name val="Lato"/>
      <family val="2"/>
    </font>
    <font>
      <b/>
      <sz val="11"/>
      <color rgb="FF193E72"/>
      <name val="Lato"/>
      <family val="2"/>
    </font>
    <font>
      <b/>
      <sz val="10"/>
      <color rgb="FF193E72"/>
      <name val="Lato"/>
      <family val="2"/>
    </font>
    <font>
      <b/>
      <sz val="11"/>
      <color theme="1" tint="0.499984740745262"/>
      <name val="Lato"/>
      <family val="2"/>
    </font>
    <font>
      <i/>
      <sz val="11"/>
      <color theme="1" tint="0.499984740745262"/>
      <name val="Lato"/>
      <family val="2"/>
    </font>
    <font>
      <i/>
      <sz val="11"/>
      <color theme="1"/>
      <name val="Lato"/>
      <family val="2"/>
    </font>
    <font>
      <sz val="10"/>
      <name val="Verdana"/>
      <family val="2"/>
    </font>
    <font>
      <u/>
      <sz val="10"/>
      <color theme="10"/>
      <name val="Verdana"/>
      <family val="2"/>
    </font>
    <font>
      <sz val="8"/>
      <name val="Calibri"/>
      <family val="2"/>
      <scheme val="minor"/>
    </font>
    <font>
      <sz val="10"/>
      <name val="Verdana"/>
      <family val="2"/>
    </font>
    <font>
      <sz val="9"/>
      <name val="Verdana"/>
      <family val="2"/>
    </font>
    <font>
      <i/>
      <sz val="9"/>
      <color theme="1"/>
      <name val="Lato"/>
      <family val="2"/>
    </font>
    <font>
      <u/>
      <sz val="10"/>
      <color indexed="12"/>
      <name val="Verdana"/>
      <family val="2"/>
    </font>
    <font>
      <i/>
      <sz val="9"/>
      <name val="Verdana"/>
      <family val="2"/>
    </font>
    <font>
      <sz val="11"/>
      <color rgb="FFFF0000"/>
      <name val="Lato"/>
      <family val="2"/>
    </font>
    <font>
      <sz val="11"/>
      <color theme="0"/>
      <name val="Calibri"/>
      <family val="2"/>
      <scheme val="minor"/>
    </font>
    <font>
      <sz val="11"/>
      <color rgb="FF193E72"/>
      <name val="Lato"/>
    </font>
    <font>
      <sz val="11"/>
      <color theme="1"/>
      <name val="Lato"/>
    </font>
    <font>
      <b/>
      <sz val="11"/>
      <color theme="1"/>
      <name val="Lato"/>
    </font>
    <font>
      <sz val="11"/>
      <color rgb="FFFF0000"/>
      <name val="Lato"/>
    </font>
  </fonts>
  <fills count="23">
    <fill>
      <patternFill patternType="none"/>
    </fill>
    <fill>
      <patternFill patternType="gray125"/>
    </fill>
    <fill>
      <patternFill patternType="solid">
        <fgColor rgb="FFFFFF99"/>
        <bgColor indexed="64"/>
      </patternFill>
    </fill>
    <fill>
      <patternFill patternType="solid">
        <fgColor theme="7" tint="0.59999389629810485"/>
        <bgColor indexed="64"/>
      </patternFill>
    </fill>
    <fill>
      <patternFill patternType="solid">
        <fgColor theme="0"/>
        <bgColor indexed="64"/>
      </patternFill>
    </fill>
    <fill>
      <patternFill patternType="solid">
        <fgColor rgb="FFFF6699"/>
        <bgColor indexed="64"/>
      </patternFill>
    </fill>
    <fill>
      <patternFill patternType="solid">
        <fgColor rgb="FFFF7C80"/>
        <bgColor indexed="64"/>
      </patternFill>
    </fill>
    <fill>
      <patternFill patternType="solid">
        <fgColor rgb="FF00FF99"/>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36151"/>
        <bgColor indexed="64"/>
      </patternFill>
    </fill>
    <fill>
      <patternFill patternType="solid">
        <fgColor rgb="FF193E7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5"/>
        <bgColor indexed="64"/>
      </patternFill>
    </fill>
    <fill>
      <patternFill patternType="solid">
        <fgColor theme="7" tint="0.59996337778862885"/>
        <bgColor indexed="64"/>
      </patternFill>
    </fill>
    <fill>
      <patternFill patternType="solid">
        <fgColor theme="7" tint="0.59996337778862885"/>
        <bgColor theme="7" tint="0.39994506668294322"/>
      </patternFill>
    </fill>
    <fill>
      <patternFill patternType="solid">
        <fgColor theme="7" tint="0.59996337778862885"/>
        <bgColor theme="7" tint="0.39991454817346722"/>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11">
    <xf numFmtId="0" fontId="0" fillId="0" borderId="0"/>
    <xf numFmtId="0" fontId="1" fillId="0" borderId="0"/>
    <xf numFmtId="0" fontId="6" fillId="0" borderId="0" applyNumberFormat="0" applyFill="0" applyBorder="0" applyAlignment="0" applyProtection="0"/>
    <xf numFmtId="0" fontId="9" fillId="0" borderId="0" applyBorder="0"/>
    <xf numFmtId="0" fontId="10" fillId="0" borderId="0" applyBorder="0"/>
    <xf numFmtId="0" fontId="13" fillId="0" borderId="0" applyNumberFormat="0" applyFill="0" applyAlignment="0" applyProtection="0"/>
    <xf numFmtId="0" fontId="40" fillId="0" borderId="0" applyBorder="0"/>
    <xf numFmtId="0" fontId="41" fillId="0" borderId="0" applyNumberFormat="0" applyFill="0" applyBorder="0" applyAlignment="0" applyProtection="0"/>
    <xf numFmtId="0" fontId="9" fillId="0" borderId="0" applyBorder="0"/>
    <xf numFmtId="0" fontId="43" fillId="0" borderId="0" applyBorder="0"/>
    <xf numFmtId="0" fontId="46" fillId="0" borderId="0" applyNumberFormat="0" applyFill="0" applyBorder="0" applyAlignment="0" applyProtection="0">
      <alignment vertical="top"/>
      <protection locked="0"/>
    </xf>
  </cellStyleXfs>
  <cellXfs count="381">
    <xf numFmtId="0" fontId="0" fillId="0" borderId="0" xfId="0"/>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164" fontId="5" fillId="0" borderId="1" xfId="1" applyNumberFormat="1" applyFont="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horizontal="center" vertical="center"/>
    </xf>
    <xf numFmtId="49" fontId="4" fillId="0" borderId="1" xfId="1" applyNumberFormat="1" applyFont="1" applyBorder="1" applyAlignment="1">
      <alignment horizontal="center" vertical="center" wrapText="1"/>
    </xf>
    <xf numFmtId="0" fontId="4" fillId="0" borderId="1" xfId="1" applyFont="1" applyBorder="1" applyAlignment="1">
      <alignment horizontal="left" wrapText="1"/>
    </xf>
    <xf numFmtId="165" fontId="4" fillId="0" borderId="1" xfId="1" applyNumberFormat="1" applyFont="1" applyBorder="1" applyAlignment="1">
      <alignment horizontal="center" vertical="center" wrapText="1"/>
    </xf>
    <xf numFmtId="1" fontId="2" fillId="0" borderId="1" xfId="0" applyNumberFormat="1" applyFont="1" applyBorder="1" applyAlignment="1">
      <alignment horizontal="center" vertical="center"/>
    </xf>
    <xf numFmtId="0" fontId="4" fillId="0" borderId="1" xfId="1" applyFont="1" applyBorder="1" applyAlignment="1">
      <alignment wrapText="1"/>
    </xf>
    <xf numFmtId="0" fontId="3" fillId="0" borderId="1" xfId="0" applyFont="1" applyBorder="1" applyAlignment="1">
      <alignment vertical="top"/>
    </xf>
    <xf numFmtId="0" fontId="7" fillId="0" borderId="0" xfId="0" applyFont="1"/>
    <xf numFmtId="0" fontId="2" fillId="0" borderId="0" xfId="0" applyFont="1"/>
    <xf numFmtId="0" fontId="2" fillId="0" borderId="1" xfId="0" applyFont="1" applyBorder="1" applyAlignment="1">
      <alignment horizontal="center" vertical="center" wrapText="1"/>
    </xf>
    <xf numFmtId="0" fontId="8" fillId="0" borderId="1" xfId="0" applyFont="1" applyBorder="1" applyAlignment="1">
      <alignment vertical="center" wrapText="1"/>
    </xf>
    <xf numFmtId="0" fontId="4" fillId="0" borderId="0" xfId="0" applyFont="1" applyAlignment="1">
      <alignment wrapText="1"/>
    </xf>
    <xf numFmtId="49" fontId="2" fillId="0" borderId="1" xfId="0" applyNumberFormat="1" applyFont="1" applyBorder="1" applyAlignment="1">
      <alignment horizontal="center" vertical="center"/>
    </xf>
    <xf numFmtId="0" fontId="0" fillId="0" borderId="0" xfId="0" applyAlignment="1">
      <alignment wrapText="1"/>
    </xf>
    <xf numFmtId="0" fontId="0" fillId="0" borderId="1" xfId="0" applyBorder="1" applyAlignment="1">
      <alignment wrapText="1"/>
    </xf>
    <xf numFmtId="14" fontId="0" fillId="0" borderId="0" xfId="0" applyNumberFormat="1"/>
    <xf numFmtId="20" fontId="0" fillId="0" borderId="0" xfId="0" applyNumberFormat="1"/>
    <xf numFmtId="0" fontId="11" fillId="0" borderId="0" xfId="0" applyFont="1"/>
    <xf numFmtId="0" fontId="13" fillId="0" borderId="0" xfId="5"/>
    <xf numFmtId="0" fontId="12" fillId="0" borderId="0" xfId="0" applyFont="1"/>
    <xf numFmtId="0" fontId="13" fillId="0" borderId="0" xfId="5" applyAlignment="1">
      <alignment vertical="center"/>
    </xf>
    <xf numFmtId="0" fontId="11" fillId="0" borderId="0" xfId="0" applyFont="1" applyAlignment="1">
      <alignment vertical="center"/>
    </xf>
    <xf numFmtId="0" fontId="14" fillId="0" borderId="0" xfId="2" applyFont="1" applyAlignment="1">
      <alignment vertical="center"/>
    </xf>
    <xf numFmtId="14" fontId="15" fillId="0" borderId="0" xfId="0" applyNumberFormat="1" applyFont="1" applyAlignment="1">
      <alignment horizontal="left" vertical="center"/>
    </xf>
    <xf numFmtId="0" fontId="11" fillId="3" borderId="0" xfId="0" applyFont="1" applyFill="1" applyAlignment="1">
      <alignment vertical="center"/>
    </xf>
    <xf numFmtId="14" fontId="16" fillId="0" borderId="0" xfId="0" applyNumberFormat="1" applyFont="1" applyAlignment="1">
      <alignment horizontal="left" vertical="center"/>
    </xf>
    <xf numFmtId="0" fontId="11" fillId="7" borderId="0" xfId="0" applyFont="1" applyFill="1" applyAlignment="1">
      <alignment vertical="center"/>
    </xf>
    <xf numFmtId="0" fontId="17" fillId="0" borderId="1" xfId="0" applyFont="1" applyBorder="1" applyAlignment="1">
      <alignment vertical="center"/>
    </xf>
    <xf numFmtId="0" fontId="11" fillId="0" borderId="1" xfId="0" applyFont="1" applyBorder="1" applyAlignment="1">
      <alignment horizontal="center" vertical="center"/>
    </xf>
    <xf numFmtId="0" fontId="11" fillId="2" borderId="0" xfId="0" applyFont="1" applyFill="1" applyAlignment="1">
      <alignment vertical="center"/>
    </xf>
    <xf numFmtId="0" fontId="11" fillId="6" borderId="0" xfId="0" applyFont="1" applyFill="1" applyAlignment="1">
      <alignment vertical="center"/>
    </xf>
    <xf numFmtId="0" fontId="17" fillId="0" borderId="0" xfId="0" applyFont="1" applyAlignment="1">
      <alignment vertical="center"/>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0" fontId="19" fillId="0" borderId="1" xfId="0" applyFont="1" applyBorder="1" applyAlignment="1">
      <alignment vertical="center" wrapText="1"/>
    </xf>
    <xf numFmtId="14" fontId="11" fillId="0" borderId="1" xfId="0" applyNumberFormat="1" applyFont="1" applyBorder="1" applyAlignment="1">
      <alignment horizontal="center" vertical="center" wrapText="1"/>
    </xf>
    <xf numFmtId="1" fontId="11" fillId="2" borderId="1" xfId="0" applyNumberFormat="1" applyFont="1" applyFill="1" applyBorder="1" applyAlignment="1">
      <alignment horizontal="center" vertical="center"/>
    </xf>
    <xf numFmtId="0" fontId="11" fillId="0" borderId="1" xfId="0" applyFont="1" applyBorder="1" applyAlignment="1">
      <alignment vertical="center" wrapText="1"/>
    </xf>
    <xf numFmtId="0" fontId="21" fillId="0" borderId="1" xfId="0" applyFont="1" applyBorder="1" applyAlignment="1">
      <alignment vertical="center" wrapText="1"/>
    </xf>
    <xf numFmtId="0" fontId="11" fillId="0" borderId="0" xfId="0" applyFont="1" applyAlignment="1">
      <alignment horizontal="center" vertical="center"/>
    </xf>
    <xf numFmtId="0" fontId="21" fillId="0" borderId="0" xfId="1" applyFont="1" applyAlignment="1">
      <alignment horizontal="center" vertical="center" wrapText="1"/>
    </xf>
    <xf numFmtId="0" fontId="11" fillId="0" borderId="1" xfId="0" applyFont="1" applyBorder="1" applyAlignment="1">
      <alignment vertical="center"/>
    </xf>
    <xf numFmtId="0" fontId="21" fillId="0" borderId="1" xfId="0" applyFont="1" applyBorder="1" applyAlignment="1">
      <alignment horizontal="center" vertical="center" wrapText="1"/>
    </xf>
    <xf numFmtId="49" fontId="21" fillId="0" borderId="1" xfId="0" applyNumberFormat="1" applyFont="1" applyBorder="1" applyAlignment="1">
      <alignment horizontal="center" vertical="center" wrapText="1"/>
    </xf>
    <xf numFmtId="0" fontId="22" fillId="0" borderId="1" xfId="0" applyFont="1" applyBorder="1" applyAlignment="1">
      <alignment vertical="center" wrapText="1"/>
    </xf>
    <xf numFmtId="14" fontId="21" fillId="0" borderId="1" xfId="0" applyNumberFormat="1" applyFont="1" applyBorder="1" applyAlignment="1">
      <alignment horizontal="center" vertical="center" wrapText="1"/>
    </xf>
    <xf numFmtId="1" fontId="21" fillId="0" borderId="1" xfId="0" applyNumberFormat="1" applyFont="1" applyBorder="1" applyAlignment="1">
      <alignment horizontal="center" vertical="center"/>
    </xf>
    <xf numFmtId="14" fontId="11" fillId="0" borderId="0" xfId="0" applyNumberFormat="1" applyFont="1" applyAlignment="1">
      <alignment horizontal="center" vertical="center" wrapText="1"/>
    </xf>
    <xf numFmtId="0" fontId="11" fillId="0" borderId="0" xfId="0" applyFont="1" applyAlignment="1">
      <alignment vertical="center" wrapText="1"/>
    </xf>
    <xf numFmtId="0" fontId="19" fillId="0" borderId="0" xfId="0" applyFont="1" applyAlignment="1">
      <alignment vertical="center"/>
    </xf>
    <xf numFmtId="14" fontId="11" fillId="0" borderId="0" xfId="0" applyNumberFormat="1" applyFont="1" applyAlignment="1">
      <alignment vertical="center"/>
    </xf>
    <xf numFmtId="1" fontId="23" fillId="15" borderId="6" xfId="0" applyNumberFormat="1" applyFont="1" applyFill="1" applyBorder="1" applyAlignment="1">
      <alignment horizontal="center" vertical="center"/>
    </xf>
    <xf numFmtId="0" fontId="25" fillId="0" borderId="0" xfId="0" applyFont="1"/>
    <xf numFmtId="0" fontId="11" fillId="0" borderId="0" xfId="0" applyFont="1" applyAlignment="1">
      <alignment horizontal="center"/>
    </xf>
    <xf numFmtId="49" fontId="11" fillId="0" borderId="0" xfId="0" applyNumberFormat="1" applyFont="1" applyAlignment="1">
      <alignment vertical="center"/>
    </xf>
    <xf numFmtId="14" fontId="26" fillId="0" borderId="0" xfId="0" applyNumberFormat="1" applyFont="1" applyAlignment="1">
      <alignment horizontal="left" vertical="center"/>
    </xf>
    <xf numFmtId="49" fontId="11" fillId="3" borderId="0" xfId="0" applyNumberFormat="1" applyFont="1" applyFill="1" applyAlignment="1">
      <alignment vertical="center"/>
    </xf>
    <xf numFmtId="14" fontId="27" fillId="0" borderId="0" xfId="0" applyNumberFormat="1" applyFont="1" applyAlignment="1">
      <alignment horizontal="left" vertical="center"/>
    </xf>
    <xf numFmtId="49" fontId="11" fillId="7" borderId="0" xfId="0" applyNumberFormat="1" applyFont="1" applyFill="1" applyAlignment="1">
      <alignment vertical="center"/>
    </xf>
    <xf numFmtId="0" fontId="28" fillId="0" borderId="1" xfId="0" applyFont="1" applyBorder="1" applyAlignment="1">
      <alignment vertical="center"/>
    </xf>
    <xf numFmtId="1" fontId="11" fillId="0" borderId="1" xfId="0" applyNumberFormat="1" applyFont="1" applyBorder="1" applyAlignment="1">
      <alignment horizontal="center" vertical="center"/>
    </xf>
    <xf numFmtId="49" fontId="11" fillId="2" borderId="0" xfId="0" applyNumberFormat="1" applyFont="1" applyFill="1" applyAlignment="1">
      <alignment vertical="center"/>
    </xf>
    <xf numFmtId="49" fontId="11" fillId="6" borderId="0" xfId="0" applyNumberFormat="1" applyFont="1" applyFill="1" applyAlignment="1">
      <alignment vertical="center"/>
    </xf>
    <xf numFmtId="0" fontId="28" fillId="0" borderId="0" xfId="0" applyFont="1" applyAlignment="1">
      <alignment vertical="center"/>
    </xf>
    <xf numFmtId="49" fontId="11" fillId="0" borderId="1" xfId="0" applyNumberFormat="1" applyFont="1" applyBorder="1" applyAlignment="1">
      <alignment horizontal="center" vertical="center"/>
    </xf>
    <xf numFmtId="49" fontId="21" fillId="0" borderId="1" xfId="1" applyNumberFormat="1" applyFont="1" applyBorder="1" applyAlignment="1">
      <alignment horizontal="center" vertical="center" wrapText="1"/>
    </xf>
    <xf numFmtId="0" fontId="22" fillId="0" borderId="1" xfId="1" applyFont="1" applyBorder="1" applyAlignment="1">
      <alignment horizontal="left" vertical="center" wrapText="1"/>
    </xf>
    <xf numFmtId="14" fontId="21" fillId="0" borderId="1" xfId="1" applyNumberFormat="1" applyFont="1" applyBorder="1" applyAlignment="1">
      <alignment horizontal="center" vertical="center" wrapText="1"/>
    </xf>
    <xf numFmtId="0" fontId="20" fillId="0" borderId="1" xfId="1" applyFont="1" applyBorder="1" applyAlignment="1">
      <alignment horizontal="left" vertical="center" wrapText="1"/>
    </xf>
    <xf numFmtId="0" fontId="21" fillId="0" borderId="1" xfId="1" applyFont="1" applyBorder="1" applyAlignment="1">
      <alignment horizontal="left" vertical="center" wrapText="1"/>
    </xf>
    <xf numFmtId="0" fontId="19" fillId="0" borderId="0" xfId="0" quotePrefix="1" applyFont="1" applyAlignment="1">
      <alignment vertical="center"/>
    </xf>
    <xf numFmtId="0" fontId="19" fillId="0" borderId="0" xfId="0" applyFont="1"/>
    <xf numFmtId="14" fontId="11" fillId="0" borderId="0" xfId="0" applyNumberFormat="1" applyFont="1"/>
    <xf numFmtId="0" fontId="14" fillId="0" borderId="0" xfId="2" applyFont="1"/>
    <xf numFmtId="49" fontId="11" fillId="0" borderId="0" xfId="0" applyNumberFormat="1" applyFont="1"/>
    <xf numFmtId="14" fontId="26" fillId="0" borderId="0" xfId="0" applyNumberFormat="1" applyFont="1" applyAlignment="1">
      <alignment horizontal="left" vertical="center" indent="3"/>
    </xf>
    <xf numFmtId="49" fontId="11" fillId="3" borderId="0" xfId="0" applyNumberFormat="1" applyFont="1" applyFill="1"/>
    <xf numFmtId="14" fontId="27" fillId="0" borderId="0" xfId="0" applyNumberFormat="1" applyFont="1" applyAlignment="1">
      <alignment horizontal="left" vertical="center" indent="3"/>
    </xf>
    <xf numFmtId="49" fontId="11" fillId="7" borderId="0" xfId="0" applyNumberFormat="1" applyFont="1" applyFill="1"/>
    <xf numFmtId="0" fontId="28" fillId="0" borderId="1" xfId="0" applyFont="1" applyBorder="1"/>
    <xf numFmtId="1" fontId="11" fillId="0" borderId="1" xfId="0" applyNumberFormat="1" applyFont="1" applyBorder="1" applyAlignment="1">
      <alignment horizontal="center"/>
    </xf>
    <xf numFmtId="49" fontId="11" fillId="2" borderId="0" xfId="0" applyNumberFormat="1" applyFont="1" applyFill="1"/>
    <xf numFmtId="49" fontId="11" fillId="6" borderId="0" xfId="0" applyNumberFormat="1" applyFont="1" applyFill="1"/>
    <xf numFmtId="0" fontId="11" fillId="0" borderId="2" xfId="0" applyFont="1" applyBorder="1"/>
    <xf numFmtId="0" fontId="22" fillId="0" borderId="1" xfId="3" applyFont="1" applyBorder="1" applyAlignment="1">
      <alignment horizontal="left" vertical="center" wrapText="1"/>
    </xf>
    <xf numFmtId="0" fontId="21" fillId="0" borderId="1" xfId="1" applyFont="1" applyBorder="1" applyAlignment="1">
      <alignment vertical="center" wrapText="1"/>
    </xf>
    <xf numFmtId="0" fontId="11" fillId="0" borderId="0" xfId="0" applyFont="1" applyAlignment="1">
      <alignment wrapText="1"/>
    </xf>
    <xf numFmtId="0" fontId="19" fillId="0" borderId="0" xfId="0" quotePrefix="1" applyFont="1"/>
    <xf numFmtId="49" fontId="21" fillId="0" borderId="1" xfId="0" applyNumberFormat="1" applyFont="1" applyBorder="1" applyAlignment="1">
      <alignment horizontal="center" vertical="center"/>
    </xf>
    <xf numFmtId="0" fontId="21" fillId="0" borderId="1" xfId="0" applyFont="1" applyBorder="1" applyAlignment="1">
      <alignment vertical="center"/>
    </xf>
    <xf numFmtId="0" fontId="20" fillId="0" borderId="0" xfId="0" applyFont="1" applyAlignment="1">
      <alignment vertical="center"/>
    </xf>
    <xf numFmtId="49" fontId="29" fillId="16" borderId="1" xfId="0" applyNumberFormat="1" applyFont="1" applyFill="1" applyBorder="1" applyAlignment="1">
      <alignment vertical="center" wrapText="1"/>
    </xf>
    <xf numFmtId="49" fontId="29" fillId="16" borderId="1" xfId="1" applyNumberFormat="1" applyFont="1" applyFill="1" applyBorder="1" applyAlignment="1">
      <alignment horizontal="center" vertical="center" wrapText="1"/>
    </xf>
    <xf numFmtId="0" fontId="30" fillId="16" borderId="1" xfId="1" applyFont="1" applyFill="1" applyBorder="1" applyAlignment="1">
      <alignment horizontal="center" vertical="center" wrapText="1"/>
    </xf>
    <xf numFmtId="14" fontId="29" fillId="16" borderId="1" xfId="1" applyNumberFormat="1" applyFont="1" applyFill="1" applyBorder="1" applyAlignment="1">
      <alignment horizontal="center" vertical="center" wrapText="1"/>
    </xf>
    <xf numFmtId="164" fontId="29" fillId="16" borderId="1" xfId="1" applyNumberFormat="1" applyFont="1" applyFill="1" applyBorder="1" applyAlignment="1">
      <alignment horizontal="center" vertical="center" wrapText="1"/>
    </xf>
    <xf numFmtId="0" fontId="29" fillId="16" borderId="1" xfId="1" applyFont="1" applyFill="1" applyBorder="1" applyAlignment="1">
      <alignment horizontal="center" vertical="center" wrapText="1"/>
    </xf>
    <xf numFmtId="164" fontId="29" fillId="16" borderId="2" xfId="1" applyNumberFormat="1" applyFont="1" applyFill="1" applyBorder="1" applyAlignment="1">
      <alignment horizontal="center" vertical="center" wrapText="1"/>
    </xf>
    <xf numFmtId="0" fontId="23" fillId="0" borderId="0" xfId="0" applyFont="1"/>
    <xf numFmtId="0" fontId="24" fillId="0" borderId="0" xfId="0" applyFont="1"/>
    <xf numFmtId="14" fontId="27" fillId="0" borderId="1" xfId="0" applyNumberFormat="1" applyFont="1" applyBorder="1" applyAlignment="1">
      <alignment horizontal="left" vertical="top" indent="3"/>
    </xf>
    <xf numFmtId="0" fontId="11" fillId="0" borderId="1" xfId="0" applyFont="1" applyBorder="1" applyAlignment="1">
      <alignment horizontal="center"/>
    </xf>
    <xf numFmtId="1" fontId="11" fillId="12" borderId="1" xfId="0" applyNumberFormat="1" applyFont="1" applyFill="1" applyBorder="1" applyAlignment="1">
      <alignment horizontal="center" vertical="center" wrapText="1"/>
    </xf>
    <xf numFmtId="14" fontId="11" fillId="0" borderId="2" xfId="0" applyNumberFormat="1" applyFont="1" applyBorder="1" applyAlignment="1">
      <alignment horizontal="center" vertical="center"/>
    </xf>
    <xf numFmtId="0" fontId="19" fillId="0" borderId="1" xfId="0" applyFont="1" applyBorder="1" applyAlignment="1">
      <alignment wrapText="1"/>
    </xf>
    <xf numFmtId="1" fontId="11" fillId="4" borderId="1" xfId="0" applyNumberFormat="1" applyFont="1" applyFill="1" applyBorder="1" applyAlignment="1">
      <alignment horizontal="center" vertical="center"/>
    </xf>
    <xf numFmtId="164" fontId="18" fillId="0" borderId="0" xfId="1" applyNumberFormat="1" applyFont="1" applyAlignment="1">
      <alignment horizontal="center" vertical="top" wrapText="1"/>
    </xf>
    <xf numFmtId="14" fontId="11" fillId="0" borderId="7" xfId="0" applyNumberFormat="1"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xf numFmtId="0" fontId="19" fillId="0" borderId="1" xfId="0" applyFont="1" applyBorder="1" applyAlignment="1">
      <alignment horizontal="left" vertical="top" wrapText="1"/>
    </xf>
    <xf numFmtId="0" fontId="11" fillId="0" borderId="3" xfId="0" applyFont="1" applyBorder="1"/>
    <xf numFmtId="1" fontId="11" fillId="12" borderId="5" xfId="0" applyNumberFormat="1" applyFont="1" applyFill="1" applyBorder="1" applyAlignment="1">
      <alignment horizontal="center" vertical="center" wrapText="1"/>
    </xf>
    <xf numFmtId="1" fontId="11" fillId="12" borderId="1" xfId="0" applyNumberFormat="1" applyFont="1" applyFill="1" applyBorder="1" applyAlignment="1">
      <alignment horizontal="center" vertical="center"/>
    </xf>
    <xf numFmtId="49" fontId="11" fillId="0" borderId="2" xfId="0" applyNumberFormat="1" applyFont="1" applyBorder="1" applyAlignment="1">
      <alignment horizontal="center" vertical="center" wrapText="1"/>
    </xf>
    <xf numFmtId="1" fontId="11" fillId="4" borderId="5" xfId="0" applyNumberFormat="1" applyFont="1" applyFill="1" applyBorder="1" applyAlignment="1">
      <alignment horizontal="center" vertical="center"/>
    </xf>
    <xf numFmtId="14" fontId="11" fillId="0" borderId="6" xfId="0" applyNumberFormat="1" applyFont="1" applyBorder="1" applyAlignment="1">
      <alignment horizontal="center" vertical="center" wrapText="1"/>
    </xf>
    <xf numFmtId="1" fontId="11" fillId="12" borderId="8" xfId="0" applyNumberFormat="1" applyFont="1" applyFill="1" applyBorder="1" applyAlignment="1">
      <alignment horizontal="center" vertical="center" wrapText="1"/>
    </xf>
    <xf numFmtId="49" fontId="11" fillId="0" borderId="11"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9" fillId="0" borderId="4" xfId="0" applyFont="1" applyBorder="1" applyAlignment="1">
      <alignment wrapText="1"/>
    </xf>
    <xf numFmtId="166" fontId="11" fillId="0" borderId="4" xfId="0" applyNumberFormat="1" applyFont="1" applyBorder="1" applyAlignment="1">
      <alignment horizontal="center" vertical="center" wrapText="1"/>
    </xf>
    <xf numFmtId="1" fontId="11" fillId="4" borderId="8" xfId="0" applyNumberFormat="1" applyFont="1" applyFill="1" applyBorder="1" applyAlignment="1">
      <alignment horizontal="center" vertical="center"/>
    </xf>
    <xf numFmtId="0" fontId="11" fillId="0" borderId="4" xfId="0" applyFont="1" applyBorder="1"/>
    <xf numFmtId="49" fontId="11" fillId="0" borderId="2" xfId="0" applyNumberFormat="1" applyFont="1" applyBorder="1" applyAlignment="1">
      <alignment horizontal="center" vertical="center"/>
    </xf>
    <xf numFmtId="49" fontId="11" fillId="0" borderId="7"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9" fillId="0" borderId="3" xfId="0" applyFont="1" applyBorder="1" applyAlignment="1">
      <alignment wrapText="1"/>
    </xf>
    <xf numFmtId="14" fontId="11" fillId="0" borderId="3" xfId="0" applyNumberFormat="1" applyFont="1" applyBorder="1" applyAlignment="1">
      <alignment horizontal="center" vertical="center"/>
    </xf>
    <xf numFmtId="1" fontId="11" fillId="4" borderId="10" xfId="0" applyNumberFormat="1" applyFont="1" applyFill="1" applyBorder="1" applyAlignment="1">
      <alignment horizontal="center" vertical="center"/>
    </xf>
    <xf numFmtId="0" fontId="11" fillId="0" borderId="7" xfId="0" applyFont="1" applyBorder="1"/>
    <xf numFmtId="0" fontId="22" fillId="0" borderId="1" xfId="1" applyFont="1" applyBorder="1" applyAlignment="1">
      <alignment vertical="center" wrapText="1"/>
    </xf>
    <xf numFmtId="166" fontId="21" fillId="0" borderId="1" xfId="1" applyNumberFormat="1" applyFont="1" applyBorder="1" applyAlignment="1">
      <alignment horizontal="center" vertical="center" wrapText="1"/>
    </xf>
    <xf numFmtId="1" fontId="11" fillId="12" borderId="5" xfId="0" applyNumberFormat="1" applyFont="1" applyFill="1" applyBorder="1" applyAlignment="1">
      <alignment horizontal="center" vertical="center"/>
    </xf>
    <xf numFmtId="49" fontId="11" fillId="0" borderId="1" xfId="1" applyNumberFormat="1" applyFont="1" applyBorder="1" applyAlignment="1">
      <alignment horizontal="center" vertical="center" wrapText="1"/>
    </xf>
    <xf numFmtId="0" fontId="22" fillId="0" borderId="1" xfId="1" applyFont="1" applyBorder="1" applyAlignment="1">
      <alignment horizontal="left" vertical="top" wrapText="1"/>
    </xf>
    <xf numFmtId="0" fontId="22" fillId="0" borderId="1" xfId="1" quotePrefix="1" applyFont="1" applyBorder="1" applyAlignment="1">
      <alignment horizontal="left" vertical="center" wrapText="1"/>
    </xf>
    <xf numFmtId="0" fontId="20" fillId="0" borderId="0" xfId="0" applyFont="1"/>
    <xf numFmtId="0" fontId="11" fillId="0" borderId="0" xfId="0" quotePrefix="1" applyFont="1"/>
    <xf numFmtId="165" fontId="21" fillId="0" borderId="1" xfId="1" applyNumberFormat="1" applyFont="1" applyBorder="1" applyAlignment="1">
      <alignment horizontal="center" vertical="center" wrapText="1"/>
    </xf>
    <xf numFmtId="0" fontId="21" fillId="0" borderId="0" xfId="1" applyFont="1" applyAlignment="1">
      <alignment horizontal="left" wrapText="1"/>
    </xf>
    <xf numFmtId="1" fontId="11" fillId="12" borderId="3" xfId="0" applyNumberFormat="1" applyFont="1" applyFill="1" applyBorder="1" applyAlignment="1">
      <alignment horizontal="center" vertical="center" wrapText="1"/>
    </xf>
    <xf numFmtId="49" fontId="11" fillId="0" borderId="3" xfId="0" applyNumberFormat="1" applyFont="1" applyBorder="1" applyAlignment="1">
      <alignment horizontal="center" vertical="center"/>
    </xf>
    <xf numFmtId="49" fontId="21" fillId="0" borderId="3" xfId="1" applyNumberFormat="1" applyFont="1" applyBorder="1" applyAlignment="1">
      <alignment horizontal="center" vertical="center" wrapText="1"/>
    </xf>
    <xf numFmtId="0" fontId="22" fillId="0" borderId="3" xfId="3" applyFont="1" applyBorder="1" applyAlignment="1">
      <alignment horizontal="left" vertical="center" wrapText="1"/>
    </xf>
    <xf numFmtId="165" fontId="21" fillId="0" borderId="3" xfId="1" applyNumberFormat="1" applyFont="1" applyBorder="1" applyAlignment="1">
      <alignment horizontal="center" vertical="center" wrapText="1"/>
    </xf>
    <xf numFmtId="1" fontId="11" fillId="0" borderId="3" xfId="0" applyNumberFormat="1" applyFont="1" applyBorder="1" applyAlignment="1">
      <alignment horizontal="center" vertical="center"/>
    </xf>
    <xf numFmtId="14" fontId="21" fillId="0" borderId="3" xfId="1" applyNumberFormat="1" applyFont="1" applyBorder="1" applyAlignment="1">
      <alignment horizontal="center" vertical="center" wrapText="1"/>
    </xf>
    <xf numFmtId="0" fontId="21" fillId="0" borderId="3" xfId="1" applyFont="1" applyBorder="1" applyAlignment="1">
      <alignment vertical="center" wrapText="1"/>
    </xf>
    <xf numFmtId="1" fontId="11" fillId="12" borderId="4" xfId="0" applyNumberFormat="1" applyFont="1" applyFill="1" applyBorder="1" applyAlignment="1">
      <alignment horizontal="center" vertical="center" wrapText="1"/>
    </xf>
    <xf numFmtId="49" fontId="11" fillId="0" borderId="4" xfId="0" applyNumberFormat="1" applyFont="1" applyBorder="1" applyAlignment="1">
      <alignment horizontal="center" vertical="center"/>
    </xf>
    <xf numFmtId="49" fontId="21" fillId="0" borderId="4" xfId="1" applyNumberFormat="1" applyFont="1" applyBorder="1" applyAlignment="1">
      <alignment horizontal="center" vertical="center" wrapText="1"/>
    </xf>
    <xf numFmtId="0" fontId="22" fillId="0" borderId="4" xfId="3" applyFont="1" applyBorder="1" applyAlignment="1">
      <alignment horizontal="left" vertical="center" wrapText="1"/>
    </xf>
    <xf numFmtId="165" fontId="21" fillId="0" borderId="4" xfId="1" applyNumberFormat="1" applyFont="1" applyBorder="1" applyAlignment="1">
      <alignment horizontal="center" vertical="center" wrapText="1"/>
    </xf>
    <xf numFmtId="1" fontId="11" fillId="0" borderId="4" xfId="0" applyNumberFormat="1" applyFont="1" applyBorder="1" applyAlignment="1">
      <alignment horizontal="center" vertical="center"/>
    </xf>
    <xf numFmtId="14" fontId="21" fillId="0" borderId="4" xfId="1" applyNumberFormat="1" applyFont="1" applyBorder="1" applyAlignment="1">
      <alignment horizontal="center" vertical="center" wrapText="1"/>
    </xf>
    <xf numFmtId="0" fontId="21" fillId="0" borderId="4" xfId="1" applyFont="1" applyBorder="1" applyAlignment="1">
      <alignment vertical="center" wrapText="1"/>
    </xf>
    <xf numFmtId="0" fontId="21" fillId="3" borderId="0" xfId="1" applyFont="1" applyFill="1" applyAlignment="1">
      <alignment horizontal="left" wrapText="1"/>
    </xf>
    <xf numFmtId="0" fontId="19" fillId="0" borderId="1" xfId="0" applyFont="1" applyBorder="1" applyAlignment="1">
      <alignment horizontal="left" wrapText="1"/>
    </xf>
    <xf numFmtId="165" fontId="11" fillId="0" borderId="1"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9" fillId="0" borderId="3" xfId="0" applyFont="1" applyBorder="1" applyAlignment="1">
      <alignment horizontal="left" wrapText="1"/>
    </xf>
    <xf numFmtId="165" fontId="11" fillId="0" borderId="3" xfId="0" applyNumberFormat="1" applyFont="1" applyBorder="1" applyAlignment="1">
      <alignment horizontal="center" vertical="center" wrapText="1"/>
    </xf>
    <xf numFmtId="14" fontId="11" fillId="0" borderId="3" xfId="0" applyNumberFormat="1" applyFont="1" applyBorder="1" applyAlignment="1">
      <alignment horizontal="center" vertical="center" wrapText="1"/>
    </xf>
    <xf numFmtId="1" fontId="11" fillId="12" borderId="8" xfId="0" applyNumberFormat="1" applyFont="1" applyFill="1" applyBorder="1" applyAlignment="1">
      <alignment horizontal="center" vertical="center"/>
    </xf>
    <xf numFmtId="49" fontId="11" fillId="0" borderId="4" xfId="0" applyNumberFormat="1" applyFont="1" applyBorder="1" applyAlignment="1">
      <alignment horizontal="center" vertical="center" wrapText="1"/>
    </xf>
    <xf numFmtId="14" fontId="11" fillId="0" borderId="4" xfId="0" applyNumberFormat="1" applyFont="1" applyBorder="1" applyAlignment="1">
      <alignment horizontal="center" vertical="center" wrapText="1"/>
    </xf>
    <xf numFmtId="1" fontId="11" fillId="12" borderId="10" xfId="0" applyNumberFormat="1" applyFont="1" applyFill="1" applyBorder="1" applyAlignment="1">
      <alignment horizontal="center" vertical="center"/>
    </xf>
    <xf numFmtId="0" fontId="22" fillId="0" borderId="3" xfId="1" applyFont="1" applyBorder="1" applyAlignment="1">
      <alignment horizontal="left" vertical="top" wrapText="1"/>
    </xf>
    <xf numFmtId="0" fontId="22" fillId="0" borderId="4" xfId="1" applyFont="1" applyBorder="1" applyAlignment="1">
      <alignment horizontal="left" vertical="top" wrapText="1"/>
    </xf>
    <xf numFmtId="0" fontId="21" fillId="0" borderId="0" xfId="1" applyFont="1" applyAlignment="1">
      <alignment vertical="center" wrapText="1"/>
    </xf>
    <xf numFmtId="0" fontId="19" fillId="0" borderId="1" xfId="0" applyFont="1" applyBorder="1" applyAlignment="1">
      <alignment horizontal="left" vertical="center" wrapText="1"/>
    </xf>
    <xf numFmtId="1" fontId="11" fillId="12" borderId="3" xfId="0" applyNumberFormat="1" applyFont="1" applyFill="1" applyBorder="1" applyAlignment="1">
      <alignment horizontal="center" vertical="center"/>
    </xf>
    <xf numFmtId="0" fontId="20" fillId="0" borderId="0" xfId="1" applyFont="1" applyAlignment="1">
      <alignment vertical="center" wrapText="1"/>
    </xf>
    <xf numFmtId="1" fontId="11" fillId="12" borderId="4" xfId="0" applyNumberFormat="1" applyFont="1" applyFill="1" applyBorder="1" applyAlignment="1">
      <alignment horizontal="center" vertical="center"/>
    </xf>
    <xf numFmtId="0" fontId="21" fillId="4" borderId="0" xfId="1" applyFont="1" applyFill="1" applyAlignment="1">
      <alignment vertical="center" wrapText="1"/>
    </xf>
    <xf numFmtId="0" fontId="21" fillId="4" borderId="0" xfId="1" applyFont="1" applyFill="1" applyAlignment="1">
      <alignment horizontal="left" wrapText="1"/>
    </xf>
    <xf numFmtId="0" fontId="11" fillId="4" borderId="0" xfId="0" applyFont="1" applyFill="1" applyAlignment="1">
      <alignment vertical="center"/>
    </xf>
    <xf numFmtId="0" fontId="11" fillId="12" borderId="1" xfId="0" applyFont="1" applyFill="1" applyBorder="1" applyAlignment="1">
      <alignment horizontal="center" vertical="center"/>
    </xf>
    <xf numFmtId="14" fontId="21" fillId="4" borderId="1" xfId="1" applyNumberFormat="1" applyFont="1" applyFill="1" applyBorder="1" applyAlignment="1">
      <alignment horizontal="center" vertical="center" wrapText="1"/>
    </xf>
    <xf numFmtId="0" fontId="21" fillId="4" borderId="1" xfId="1" applyFont="1" applyFill="1" applyBorder="1" applyAlignment="1">
      <alignment horizontal="left" wrapText="1"/>
    </xf>
    <xf numFmtId="0" fontId="21" fillId="0" borderId="1" xfId="1" applyFont="1" applyBorder="1" applyAlignment="1">
      <alignment horizontal="center" vertical="center" wrapText="1"/>
    </xf>
    <xf numFmtId="166" fontId="11" fillId="0" borderId="1" xfId="0" applyNumberFormat="1" applyFont="1" applyBorder="1" applyAlignment="1">
      <alignment horizontal="center" vertical="center" wrapText="1"/>
    </xf>
    <xf numFmtId="0" fontId="20" fillId="0" borderId="1" xfId="1" applyFont="1" applyBorder="1" applyAlignment="1">
      <alignment horizontal="center" vertical="center" wrapText="1"/>
    </xf>
    <xf numFmtId="0" fontId="19" fillId="0" borderId="1" xfId="0" quotePrefix="1" applyFont="1" applyBorder="1" applyAlignment="1">
      <alignment wrapText="1"/>
    </xf>
    <xf numFmtId="0" fontId="20" fillId="0" borderId="0" xfId="1" applyFont="1" applyAlignment="1">
      <alignment horizontal="center" vertical="center" wrapText="1"/>
    </xf>
    <xf numFmtId="0" fontId="21" fillId="4" borderId="0" xfId="1" applyFont="1" applyFill="1" applyAlignment="1">
      <alignment horizontal="center" vertical="center" wrapText="1"/>
    </xf>
    <xf numFmtId="0" fontId="22" fillId="0" borderId="1" xfId="1" applyFont="1" applyBorder="1" applyAlignment="1">
      <alignment horizontal="center" vertical="center" wrapText="1"/>
    </xf>
    <xf numFmtId="14" fontId="16" fillId="0" borderId="1" xfId="0" applyNumberFormat="1" applyFont="1" applyBorder="1" applyAlignment="1">
      <alignment horizontal="left" vertical="center"/>
    </xf>
    <xf numFmtId="14" fontId="11" fillId="0" borderId="0" xfId="0" applyNumberFormat="1" applyFont="1" applyAlignment="1">
      <alignment horizontal="center" vertical="center"/>
    </xf>
    <xf numFmtId="0" fontId="11" fillId="12" borderId="1" xfId="0" applyFont="1" applyFill="1" applyBorder="1" applyAlignment="1">
      <alignment horizontal="center" vertical="center" wrapText="1"/>
    </xf>
    <xf numFmtId="14" fontId="20" fillId="0" borderId="1" xfId="0" applyNumberFormat="1" applyFont="1" applyBorder="1" applyAlignment="1">
      <alignment horizontal="center" vertical="center" wrapText="1"/>
    </xf>
    <xf numFmtId="0" fontId="11" fillId="12" borderId="4" xfId="0" applyFont="1" applyFill="1" applyBorder="1" applyAlignment="1">
      <alignment horizontal="center" vertical="center" wrapText="1"/>
    </xf>
    <xf numFmtId="0" fontId="19" fillId="0" borderId="4" xfId="0" applyFont="1" applyBorder="1" applyAlignment="1">
      <alignment vertical="center" wrapText="1"/>
    </xf>
    <xf numFmtId="14" fontId="21" fillId="0" borderId="4" xfId="0" applyNumberFormat="1" applyFont="1" applyBorder="1" applyAlignment="1">
      <alignment horizontal="center" vertical="center" wrapText="1"/>
    </xf>
    <xf numFmtId="0" fontId="11" fillId="0" borderId="7" xfId="0" applyFont="1" applyBorder="1" applyAlignment="1">
      <alignment horizontal="center" vertical="center" wrapText="1"/>
    </xf>
    <xf numFmtId="0" fontId="19" fillId="0" borderId="3" xfId="0" applyFont="1" applyBorder="1" applyAlignment="1">
      <alignment vertical="center" wrapText="1"/>
    </xf>
    <xf numFmtId="1" fontId="11" fillId="0" borderId="12" xfId="0" applyNumberFormat="1" applyFont="1" applyBorder="1" applyAlignment="1">
      <alignment horizontal="center" vertical="center"/>
    </xf>
    <xf numFmtId="0" fontId="19" fillId="0" borderId="1" xfId="0" quotePrefix="1" applyFont="1" applyBorder="1" applyAlignment="1">
      <alignment vertical="center" wrapText="1"/>
    </xf>
    <xf numFmtId="14" fontId="21" fillId="0" borderId="0" xfId="0" applyNumberFormat="1" applyFont="1" applyAlignment="1">
      <alignment horizontal="center" vertical="center" wrapText="1"/>
    </xf>
    <xf numFmtId="14" fontId="20" fillId="0" borderId="0" xfId="0" applyNumberFormat="1" applyFont="1" applyAlignment="1">
      <alignment horizontal="center" vertical="center" wrapText="1"/>
    </xf>
    <xf numFmtId="166" fontId="11" fillId="0" borderId="1" xfId="0" applyNumberFormat="1" applyFont="1" applyBorder="1" applyAlignment="1">
      <alignment horizontal="center" vertical="center"/>
    </xf>
    <xf numFmtId="0" fontId="19" fillId="0" borderId="6" xfId="0" applyFont="1" applyBorder="1" applyAlignment="1">
      <alignment horizontal="left" vertical="center" wrapText="1"/>
    </xf>
    <xf numFmtId="0" fontId="19" fillId="0" borderId="1" xfId="0" quotePrefix="1" applyFont="1" applyBorder="1" applyAlignment="1">
      <alignment horizontal="left" vertical="center" wrapText="1"/>
    </xf>
    <xf numFmtId="0" fontId="11" fillId="0" borderId="1" xfId="0" applyFont="1" applyBorder="1" applyAlignment="1">
      <alignment horizontal="left" vertical="center" wrapText="1"/>
    </xf>
    <xf numFmtId="14" fontId="20" fillId="7" borderId="0" xfId="0" applyNumberFormat="1" applyFont="1" applyFill="1" applyAlignment="1">
      <alignment horizontal="center" vertical="center" wrapText="1"/>
    </xf>
    <xf numFmtId="14" fontId="11" fillId="0" borderId="5" xfId="0" applyNumberFormat="1" applyFont="1" applyBorder="1" applyAlignment="1">
      <alignment horizontal="center" vertical="center" wrapText="1"/>
    </xf>
    <xf numFmtId="0" fontId="11" fillId="0" borderId="1" xfId="0" quotePrefix="1" applyFont="1" applyBorder="1" applyAlignment="1">
      <alignment vertical="center" wrapText="1"/>
    </xf>
    <xf numFmtId="0" fontId="11" fillId="4" borderId="1" xfId="0" applyFont="1" applyFill="1" applyBorder="1" applyAlignment="1">
      <alignment vertical="center" wrapText="1"/>
    </xf>
    <xf numFmtId="14" fontId="11"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14" fontId="21" fillId="8" borderId="0" xfId="0" applyNumberFormat="1" applyFont="1" applyFill="1" applyAlignment="1">
      <alignment horizontal="center" vertical="center" wrapText="1"/>
    </xf>
    <xf numFmtId="14" fontId="11" fillId="2" borderId="0" xfId="0" applyNumberFormat="1" applyFont="1" applyFill="1" applyAlignment="1">
      <alignment horizontal="center" vertical="center" wrapText="1"/>
    </xf>
    <xf numFmtId="14" fontId="11" fillId="0" borderId="9" xfId="0" applyNumberFormat="1" applyFont="1" applyBorder="1" applyAlignment="1">
      <alignment horizontal="center" vertical="center" wrapText="1"/>
    </xf>
    <xf numFmtId="14" fontId="11" fillId="5" borderId="0" xfId="0" applyNumberFormat="1" applyFont="1" applyFill="1" applyAlignment="1">
      <alignment horizontal="center" vertical="center"/>
    </xf>
    <xf numFmtId="0" fontId="11" fillId="5" borderId="0" xfId="0" applyFont="1" applyFill="1" applyAlignment="1">
      <alignment vertical="center"/>
    </xf>
    <xf numFmtId="1" fontId="11" fillId="4" borderId="4" xfId="0" applyNumberFormat="1" applyFont="1" applyFill="1" applyBorder="1" applyAlignment="1">
      <alignment horizontal="center" vertical="center"/>
    </xf>
    <xf numFmtId="165" fontId="11" fillId="0" borderId="1" xfId="0" applyNumberFormat="1" applyFont="1" applyBorder="1" applyAlignment="1">
      <alignment horizontal="center" vertical="center"/>
    </xf>
    <xf numFmtId="0" fontId="11" fillId="0" borderId="4" xfId="0" applyFont="1" applyBorder="1" applyAlignment="1">
      <alignment horizontal="center" vertical="center"/>
    </xf>
    <xf numFmtId="0" fontId="21" fillId="0" borderId="4" xfId="1" applyFont="1" applyBorder="1" applyAlignment="1">
      <alignment horizontal="left" vertical="center" wrapText="1"/>
    </xf>
    <xf numFmtId="165" fontId="21" fillId="0" borderId="1" xfId="1" applyNumberFormat="1" applyFont="1" applyBorder="1" applyAlignment="1">
      <alignment horizontal="left" vertical="center" wrapText="1"/>
    </xf>
    <xf numFmtId="0" fontId="31" fillId="0" borderId="0" xfId="0" applyFont="1" applyAlignment="1">
      <alignment horizontal="center" vertical="center"/>
    </xf>
    <xf numFmtId="0" fontId="11" fillId="0" borderId="4" xfId="0" applyFont="1" applyBorder="1" applyAlignment="1">
      <alignment horizontal="left" vertical="center" wrapText="1"/>
    </xf>
    <xf numFmtId="14" fontId="11" fillId="0" borderId="4" xfId="0" applyNumberFormat="1" applyFont="1" applyBorder="1" applyAlignment="1">
      <alignment horizontal="center" vertical="center"/>
    </xf>
    <xf numFmtId="0" fontId="31" fillId="0" borderId="1" xfId="0" applyFont="1" applyBorder="1" applyAlignment="1">
      <alignment horizontal="center" vertical="center"/>
    </xf>
    <xf numFmtId="1" fontId="11" fillId="0" borderId="1" xfId="0" applyNumberFormat="1" applyFont="1" applyBorder="1" applyAlignment="1">
      <alignment horizontal="center" vertical="center" wrapText="1"/>
    </xf>
    <xf numFmtId="14" fontId="21" fillId="3" borderId="1" xfId="1" applyNumberFormat="1" applyFont="1" applyFill="1" applyBorder="1" applyAlignment="1">
      <alignment horizontal="center" vertical="center" wrapText="1"/>
    </xf>
    <xf numFmtId="0" fontId="21" fillId="3" borderId="1" xfId="1" applyFont="1" applyFill="1" applyBorder="1" applyAlignment="1">
      <alignment horizontal="left" vertical="center" wrapText="1"/>
    </xf>
    <xf numFmtId="49" fontId="21" fillId="0" borderId="4" xfId="0" applyNumberFormat="1" applyFont="1" applyBorder="1" applyAlignment="1">
      <alignment horizontal="center" vertical="center"/>
    </xf>
    <xf numFmtId="1" fontId="11" fillId="0" borderId="4" xfId="0" applyNumberFormat="1" applyFont="1" applyBorder="1" applyAlignment="1">
      <alignment horizontal="center" vertical="center" wrapText="1"/>
    </xf>
    <xf numFmtId="14" fontId="21" fillId="0" borderId="8" xfId="1" applyNumberFormat="1" applyFont="1" applyBorder="1" applyAlignment="1">
      <alignment horizontal="center" vertical="center" wrapText="1"/>
    </xf>
    <xf numFmtId="0" fontId="21" fillId="3" borderId="4" xfId="1" applyFont="1" applyFill="1" applyBorder="1" applyAlignment="1">
      <alignment horizontal="left" vertical="center" wrapText="1"/>
    </xf>
    <xf numFmtId="14" fontId="21" fillId="0" borderId="5" xfId="1" applyNumberFormat="1" applyFont="1" applyBorder="1" applyAlignment="1">
      <alignment horizontal="center" vertical="center" wrapText="1"/>
    </xf>
    <xf numFmtId="0" fontId="22" fillId="0" borderId="4" xfId="1" applyFont="1" applyBorder="1" applyAlignment="1">
      <alignment horizontal="left" vertical="center" wrapText="1"/>
    </xf>
    <xf numFmtId="0" fontId="11" fillId="0" borderId="11" xfId="0" applyFont="1" applyBorder="1"/>
    <xf numFmtId="49" fontId="21" fillId="0" borderId="7" xfId="0" applyNumberFormat="1" applyFont="1" applyBorder="1" applyAlignment="1">
      <alignment horizontal="center" vertical="center"/>
    </xf>
    <xf numFmtId="0" fontId="22" fillId="0" borderId="3" xfId="1" applyFont="1" applyBorder="1" applyAlignment="1">
      <alignment horizontal="left" vertical="center" wrapText="1"/>
    </xf>
    <xf numFmtId="1" fontId="11" fillId="0" borderId="3" xfId="0" applyNumberFormat="1" applyFont="1" applyBorder="1" applyAlignment="1">
      <alignment horizontal="center" vertical="center" wrapText="1"/>
    </xf>
    <xf numFmtId="0" fontId="22" fillId="0" borderId="1" xfId="4" applyFont="1" applyBorder="1" applyAlignment="1">
      <alignment horizontal="left" vertical="center" wrapText="1"/>
    </xf>
    <xf numFmtId="0" fontId="21" fillId="0" borderId="2" xfId="1" applyFont="1" applyBorder="1" applyAlignment="1">
      <alignment horizontal="center" vertical="center" wrapText="1"/>
    </xf>
    <xf numFmtId="0" fontId="20" fillId="0" borderId="0" xfId="1" applyFont="1" applyAlignment="1">
      <alignment horizontal="left" vertical="center" wrapText="1"/>
    </xf>
    <xf numFmtId="0" fontId="22" fillId="0" borderId="1" xfId="1" applyFont="1" applyBorder="1" applyAlignment="1">
      <alignment horizontal="left" wrapText="1"/>
    </xf>
    <xf numFmtId="165" fontId="11" fillId="0" borderId="6" xfId="0" applyNumberFormat="1" applyFont="1" applyBorder="1" applyAlignment="1">
      <alignment horizontal="center" vertical="center"/>
    </xf>
    <xf numFmtId="0" fontId="20" fillId="3" borderId="0" xfId="1" applyFont="1" applyFill="1" applyAlignment="1">
      <alignment horizontal="left" vertical="center" wrapText="1"/>
    </xf>
    <xf numFmtId="0" fontId="20" fillId="3" borderId="0" xfId="1" applyFont="1" applyFill="1" applyAlignment="1">
      <alignment horizontal="left" wrapText="1"/>
    </xf>
    <xf numFmtId="20" fontId="20" fillId="12" borderId="1" xfId="0" applyNumberFormat="1" applyFont="1" applyFill="1" applyBorder="1" applyAlignment="1">
      <alignment horizontal="center" vertical="center" wrapText="1"/>
    </xf>
    <xf numFmtId="0" fontId="21" fillId="0" borderId="1" xfId="0" applyFont="1" applyBorder="1" applyAlignment="1">
      <alignment horizontal="center" vertical="center"/>
    </xf>
    <xf numFmtId="0" fontId="21" fillId="7" borderId="0" xfId="1" applyFont="1" applyFill="1" applyAlignment="1">
      <alignment horizontal="left" wrapText="1"/>
    </xf>
    <xf numFmtId="14" fontId="20" fillId="0" borderId="1" xfId="1" applyNumberFormat="1" applyFont="1" applyBorder="1" applyAlignment="1">
      <alignment horizontal="center" vertical="center" wrapText="1"/>
    </xf>
    <xf numFmtId="0" fontId="22" fillId="0" borderId="4" xfId="1" applyFont="1" applyBorder="1" applyAlignment="1">
      <alignment horizontal="left" wrapText="1"/>
    </xf>
    <xf numFmtId="49" fontId="11" fillId="4" borderId="1" xfId="0" applyNumberFormat="1" applyFont="1" applyFill="1" applyBorder="1" applyAlignment="1">
      <alignment horizontal="center" vertical="center"/>
    </xf>
    <xf numFmtId="49" fontId="21" fillId="4" borderId="1" xfId="1" applyNumberFormat="1" applyFont="1" applyFill="1" applyBorder="1" applyAlignment="1">
      <alignment horizontal="center" vertical="center" wrapText="1"/>
    </xf>
    <xf numFmtId="0" fontId="22" fillId="4" borderId="1" xfId="1" applyFont="1" applyFill="1" applyBorder="1" applyAlignment="1">
      <alignment horizontal="left" wrapText="1"/>
    </xf>
    <xf numFmtId="165" fontId="21" fillId="4" borderId="1" xfId="1" applyNumberFormat="1" applyFont="1" applyFill="1" applyBorder="1" applyAlignment="1">
      <alignment horizontal="center" vertical="center" wrapText="1"/>
    </xf>
    <xf numFmtId="0" fontId="11" fillId="4" borderId="0" xfId="0" applyFont="1" applyFill="1"/>
    <xf numFmtId="14" fontId="21" fillId="4" borderId="5" xfId="1" applyNumberFormat="1" applyFont="1" applyFill="1" applyBorder="1" applyAlignment="1">
      <alignment horizontal="center" vertical="center" wrapText="1"/>
    </xf>
    <xf numFmtId="0" fontId="20" fillId="4" borderId="0" xfId="1" applyFont="1" applyFill="1" applyAlignment="1">
      <alignment horizontal="left" wrapText="1"/>
    </xf>
    <xf numFmtId="49" fontId="21" fillId="4" borderId="1" xfId="1" quotePrefix="1" applyNumberFormat="1" applyFont="1" applyFill="1" applyBorder="1" applyAlignment="1">
      <alignment horizontal="center" vertical="center" wrapText="1"/>
    </xf>
    <xf numFmtId="0" fontId="32" fillId="4" borderId="5" xfId="0" applyFont="1" applyFill="1" applyBorder="1" applyAlignment="1">
      <alignment horizontal="left" vertical="center"/>
    </xf>
    <xf numFmtId="0" fontId="23" fillId="4" borderId="6" xfId="1" applyFont="1" applyFill="1" applyBorder="1" applyAlignment="1">
      <alignment horizontal="center" vertical="center" wrapText="1"/>
    </xf>
    <xf numFmtId="49" fontId="23" fillId="4" borderId="6" xfId="1" applyNumberFormat="1" applyFont="1" applyFill="1" applyBorder="1" applyAlignment="1">
      <alignment horizontal="center" vertical="center" wrapText="1"/>
    </xf>
    <xf numFmtId="0" fontId="24" fillId="4" borderId="6" xfId="1" applyFont="1" applyFill="1" applyBorder="1" applyAlignment="1">
      <alignment horizontal="left" vertical="center" wrapText="1"/>
    </xf>
    <xf numFmtId="165" fontId="23" fillId="4" borderId="6" xfId="1" applyNumberFormat="1" applyFont="1" applyFill="1" applyBorder="1" applyAlignment="1">
      <alignment horizontal="center" vertical="center" wrapText="1"/>
    </xf>
    <xf numFmtId="1" fontId="23" fillId="4" borderId="6" xfId="0" applyNumberFormat="1" applyFont="1" applyFill="1" applyBorder="1" applyAlignment="1">
      <alignment horizontal="center" vertical="center"/>
    </xf>
    <xf numFmtId="0" fontId="23" fillId="4" borderId="6" xfId="1" applyFont="1" applyFill="1" applyBorder="1" applyAlignment="1">
      <alignment horizontal="left" vertical="center" wrapText="1"/>
    </xf>
    <xf numFmtId="0" fontId="23" fillId="4" borderId="2" xfId="0" applyFont="1" applyFill="1" applyBorder="1" applyAlignment="1">
      <alignment vertical="center"/>
    </xf>
    <xf numFmtId="0" fontId="33" fillId="4" borderId="6" xfId="1" applyFont="1" applyFill="1" applyBorder="1" applyAlignment="1">
      <alignment horizontal="center" vertical="center" wrapText="1"/>
    </xf>
    <xf numFmtId="49" fontId="33" fillId="4" borderId="6" xfId="1" applyNumberFormat="1" applyFont="1" applyFill="1" applyBorder="1" applyAlignment="1">
      <alignment horizontal="center" vertical="center" wrapText="1"/>
    </xf>
    <xf numFmtId="0" fontId="34" fillId="4" borderId="6" xfId="1" applyFont="1" applyFill="1" applyBorder="1" applyAlignment="1">
      <alignment horizontal="left" vertical="center" wrapText="1"/>
    </xf>
    <xf numFmtId="165" fontId="33" fillId="4" borderId="6" xfId="1" applyNumberFormat="1" applyFont="1" applyFill="1" applyBorder="1" applyAlignment="1">
      <alignment horizontal="center" vertical="center" wrapText="1"/>
    </xf>
    <xf numFmtId="1" fontId="33" fillId="4" borderId="6" xfId="0" applyNumberFormat="1" applyFont="1" applyFill="1" applyBorder="1" applyAlignment="1">
      <alignment horizontal="center" vertical="center"/>
    </xf>
    <xf numFmtId="0" fontId="33" fillId="4" borderId="6" xfId="1" applyFont="1" applyFill="1" applyBorder="1" applyAlignment="1">
      <alignment horizontal="left" vertical="center" wrapText="1"/>
    </xf>
    <xf numFmtId="0" fontId="33" fillId="4" borderId="2" xfId="0" applyFont="1" applyFill="1" applyBorder="1" applyAlignment="1">
      <alignment vertical="center"/>
    </xf>
    <xf numFmtId="0" fontId="17" fillId="0" borderId="0" xfId="0" applyFont="1" applyAlignment="1">
      <alignment vertical="top"/>
    </xf>
    <xf numFmtId="0" fontId="29" fillId="15" borderId="6" xfId="0" applyFont="1" applyFill="1" applyBorder="1" applyAlignment="1">
      <alignment vertical="top"/>
    </xf>
    <xf numFmtId="0" fontId="29" fillId="15" borderId="5" xfId="0" applyFont="1" applyFill="1" applyBorder="1" applyAlignment="1">
      <alignment vertical="top"/>
    </xf>
    <xf numFmtId="1" fontId="23" fillId="15" borderId="2" xfId="0" applyNumberFormat="1" applyFont="1" applyFill="1" applyBorder="1" applyAlignment="1">
      <alignment horizontal="center" vertical="center"/>
    </xf>
    <xf numFmtId="0" fontId="35" fillId="17" borderId="1" xfId="0" applyFont="1" applyFill="1" applyBorder="1" applyAlignment="1">
      <alignment horizontal="center" vertical="top"/>
    </xf>
    <xf numFmtId="0" fontId="35" fillId="17" borderId="1" xfId="0" applyFont="1" applyFill="1" applyBorder="1" applyAlignment="1">
      <alignment vertical="top" wrapText="1"/>
    </xf>
    <xf numFmtId="49" fontId="35" fillId="17" borderId="1" xfId="1" applyNumberFormat="1" applyFont="1" applyFill="1" applyBorder="1" applyAlignment="1">
      <alignment horizontal="center" vertical="top" wrapText="1"/>
    </xf>
    <xf numFmtId="0" fontId="36" fillId="17" borderId="1" xfId="1" applyFont="1" applyFill="1" applyBorder="1" applyAlignment="1">
      <alignment horizontal="center" vertical="top" wrapText="1"/>
    </xf>
    <xf numFmtId="164" fontId="35" fillId="17" borderId="1" xfId="1" applyNumberFormat="1" applyFont="1" applyFill="1" applyBorder="1" applyAlignment="1">
      <alignment horizontal="center" vertical="top" wrapText="1"/>
    </xf>
    <xf numFmtId="1" fontId="11" fillId="12" borderId="1" xfId="0" applyNumberFormat="1" applyFont="1" applyFill="1" applyBorder="1" applyAlignment="1">
      <alignment vertical="center" wrapText="1"/>
    </xf>
    <xf numFmtId="49" fontId="11" fillId="0" borderId="1" xfId="0" applyNumberFormat="1" applyFont="1" applyBorder="1" applyAlignment="1">
      <alignment vertical="center"/>
    </xf>
    <xf numFmtId="49" fontId="21" fillId="0" borderId="1" xfId="1" applyNumberFormat="1" applyFont="1" applyBorder="1" applyAlignment="1">
      <alignment vertical="center" wrapText="1"/>
    </xf>
    <xf numFmtId="0" fontId="22" fillId="0" borderId="1" xfId="3" applyFont="1" applyBorder="1" applyAlignment="1">
      <alignment vertical="center" wrapText="1"/>
    </xf>
    <xf numFmtId="165" fontId="21" fillId="0" borderId="1" xfId="1" applyNumberFormat="1" applyFont="1" applyBorder="1" applyAlignment="1">
      <alignment vertical="center" wrapText="1"/>
    </xf>
    <xf numFmtId="1" fontId="11" fillId="0" borderId="1" xfId="0" applyNumberFormat="1" applyFont="1" applyBorder="1" applyAlignment="1">
      <alignment vertical="center"/>
    </xf>
    <xf numFmtId="14" fontId="21" fillId="0" borderId="1" xfId="1" applyNumberFormat="1" applyFont="1" applyBorder="1" applyAlignment="1">
      <alignment vertical="center" wrapText="1"/>
    </xf>
    <xf numFmtId="0" fontId="11" fillId="12" borderId="1" xfId="0" applyFont="1" applyFill="1" applyBorder="1" applyAlignment="1">
      <alignment vertical="center"/>
    </xf>
    <xf numFmtId="0" fontId="22" fillId="0" borderId="1" xfId="1" applyFont="1" applyBorder="1" applyAlignment="1">
      <alignment vertical="top" wrapText="1"/>
    </xf>
    <xf numFmtId="0" fontId="11" fillId="12" borderId="1" xfId="0" applyFont="1" applyFill="1" applyBorder="1" applyAlignment="1">
      <alignment vertical="center" wrapText="1"/>
    </xf>
    <xf numFmtId="49" fontId="11" fillId="0" borderId="1" xfId="0" applyNumberFormat="1" applyFont="1" applyBorder="1" applyAlignment="1">
      <alignment vertical="center" wrapText="1"/>
    </xf>
    <xf numFmtId="14" fontId="11" fillId="0" borderId="1" xfId="0" applyNumberFormat="1" applyFont="1" applyBorder="1" applyAlignment="1">
      <alignment vertical="center" wrapText="1"/>
    </xf>
    <xf numFmtId="1" fontId="21" fillId="0" borderId="1" xfId="0" applyNumberFormat="1" applyFont="1" applyBorder="1" applyAlignment="1">
      <alignment vertical="center"/>
    </xf>
    <xf numFmtId="1" fontId="11" fillId="0" borderId="4" xfId="0" applyNumberFormat="1" applyFont="1" applyBorder="1" applyAlignment="1">
      <alignment vertical="center"/>
    </xf>
    <xf numFmtId="0" fontId="11" fillId="12" borderId="4" xfId="0" applyFont="1" applyFill="1" applyBorder="1" applyAlignment="1">
      <alignment vertical="center" wrapText="1"/>
    </xf>
    <xf numFmtId="0" fontId="11" fillId="0" borderId="4" xfId="0" applyFont="1" applyBorder="1" applyAlignment="1">
      <alignment vertical="center" wrapText="1"/>
    </xf>
    <xf numFmtId="49" fontId="11" fillId="0" borderId="4" xfId="0" applyNumberFormat="1" applyFont="1" applyBorder="1" applyAlignment="1">
      <alignment vertical="center" wrapText="1"/>
    </xf>
    <xf numFmtId="14" fontId="11" fillId="0" borderId="4" xfId="0" applyNumberFormat="1" applyFont="1" applyBorder="1" applyAlignment="1">
      <alignment vertical="center" wrapText="1"/>
    </xf>
    <xf numFmtId="1" fontId="11" fillId="12" borderId="4" xfId="0" applyNumberFormat="1" applyFont="1" applyFill="1" applyBorder="1" applyAlignment="1">
      <alignment vertical="center" wrapText="1"/>
    </xf>
    <xf numFmtId="1" fontId="11" fillId="12" borderId="8" xfId="0" applyNumberFormat="1" applyFont="1" applyFill="1" applyBorder="1" applyAlignment="1">
      <alignment vertical="center"/>
    </xf>
    <xf numFmtId="165" fontId="11" fillId="0" borderId="4" xfId="0" applyNumberFormat="1" applyFont="1" applyBorder="1" applyAlignment="1">
      <alignment vertical="center" wrapText="1"/>
    </xf>
    <xf numFmtId="1" fontId="11" fillId="12" borderId="1" xfId="0" applyNumberFormat="1" applyFont="1" applyFill="1" applyBorder="1" applyAlignment="1">
      <alignment vertical="center"/>
    </xf>
    <xf numFmtId="1" fontId="11" fillId="4" borderId="1" xfId="0" applyNumberFormat="1" applyFont="1" applyFill="1" applyBorder="1" applyAlignment="1">
      <alignment vertical="center"/>
    </xf>
    <xf numFmtId="166" fontId="21" fillId="0" borderId="1" xfId="1" applyNumberFormat="1" applyFont="1" applyBorder="1" applyAlignment="1">
      <alignment vertical="center" wrapText="1"/>
    </xf>
    <xf numFmtId="14" fontId="13" fillId="0" borderId="0" xfId="5" applyNumberFormat="1" applyAlignment="1">
      <alignment horizontal="center" vertical="center"/>
    </xf>
    <xf numFmtId="0" fontId="29" fillId="9" borderId="0" xfId="0" applyFont="1" applyFill="1" applyAlignment="1">
      <alignment horizontal="center" vertical="center"/>
    </xf>
    <xf numFmtId="0" fontId="17" fillId="10" borderId="0" xfId="0" applyFont="1" applyFill="1" applyAlignment="1">
      <alignment horizontal="center" vertical="center"/>
    </xf>
    <xf numFmtId="0" fontId="37" fillId="10" borderId="0" xfId="0" applyFont="1" applyFill="1" applyAlignment="1">
      <alignment horizontal="center" vertical="center"/>
    </xf>
    <xf numFmtId="0" fontId="29" fillId="11" borderId="0" xfId="0" applyFont="1" applyFill="1" applyAlignment="1">
      <alignment horizontal="center" vertical="center"/>
    </xf>
    <xf numFmtId="0" fontId="17" fillId="14" borderId="0" xfId="0" applyFont="1" applyFill="1" applyAlignment="1">
      <alignment horizontal="center" vertical="center"/>
    </xf>
    <xf numFmtId="0" fontId="37" fillId="14" borderId="0" xfId="0" applyFont="1" applyFill="1" applyAlignment="1">
      <alignment horizontal="center" vertical="center"/>
    </xf>
    <xf numFmtId="0" fontId="11" fillId="10" borderId="0" xfId="0" applyFont="1" applyFill="1" applyAlignment="1">
      <alignment horizontal="center" vertical="center"/>
    </xf>
    <xf numFmtId="0" fontId="11" fillId="12" borderId="0" xfId="0" applyFont="1" applyFill="1" applyAlignment="1">
      <alignment horizontal="center" vertical="center"/>
    </xf>
    <xf numFmtId="0" fontId="38" fillId="4" borderId="0" xfId="0" applyFont="1" applyFill="1" applyAlignment="1">
      <alignment horizontal="center" vertical="center"/>
    </xf>
    <xf numFmtId="0" fontId="11" fillId="14" borderId="0" xfId="0" applyFont="1" applyFill="1" applyAlignment="1">
      <alignment horizontal="center" vertical="center"/>
    </xf>
    <xf numFmtId="0" fontId="11" fillId="13" borderId="0" xfId="0" applyFont="1" applyFill="1" applyAlignment="1">
      <alignment horizontal="center" vertical="center"/>
    </xf>
    <xf numFmtId="14" fontId="11" fillId="0" borderId="0" xfId="0" applyNumberFormat="1" applyFont="1" applyAlignment="1">
      <alignment horizontal="right"/>
    </xf>
    <xf numFmtId="14" fontId="13" fillId="0" borderId="0" xfId="5" applyNumberFormat="1" applyAlignment="1">
      <alignment vertical="center"/>
    </xf>
    <xf numFmtId="14" fontId="35" fillId="17" borderId="1" xfId="1" applyNumberFormat="1" applyFont="1" applyFill="1" applyBorder="1" applyAlignment="1">
      <alignment horizontal="center" vertical="top" wrapText="1"/>
    </xf>
    <xf numFmtId="14" fontId="29" fillId="15" borderId="6" xfId="0" applyNumberFormat="1" applyFont="1" applyFill="1" applyBorder="1" applyAlignment="1">
      <alignment vertical="top"/>
    </xf>
    <xf numFmtId="14" fontId="11" fillId="0" borderId="0" xfId="0" applyNumberFormat="1" applyFont="1" applyAlignment="1">
      <alignment horizontal="left" vertical="center"/>
    </xf>
    <xf numFmtId="0" fontId="11" fillId="0" borderId="0" xfId="0" applyFont="1" applyAlignment="1">
      <alignment horizontal="center" vertical="center"/>
    </xf>
    <xf numFmtId="0" fontId="38" fillId="0" borderId="0" xfId="0" applyFont="1" applyAlignment="1">
      <alignment horizontal="center"/>
    </xf>
    <xf numFmtId="0" fontId="39" fillId="0" borderId="1" xfId="0" applyFont="1" applyBorder="1" applyAlignment="1">
      <alignment horizontal="center"/>
    </xf>
    <xf numFmtId="0" fontId="29" fillId="16" borderId="1" xfId="0" applyFont="1" applyFill="1" applyBorder="1" applyAlignment="1">
      <alignment horizontal="center"/>
    </xf>
    <xf numFmtId="0" fontId="21" fillId="0" borderId="0" xfId="5" applyFont="1"/>
    <xf numFmtId="0" fontId="29" fillId="16" borderId="5" xfId="0" applyFont="1" applyFill="1" applyBorder="1" applyAlignment="1">
      <alignment horizontal="center"/>
    </xf>
    <xf numFmtId="0" fontId="11" fillId="0" borderId="5" xfId="0" applyFont="1" applyBorder="1" applyAlignment="1">
      <alignment horizontal="center"/>
    </xf>
    <xf numFmtId="0" fontId="11" fillId="0" borderId="3" xfId="0" applyFont="1" applyBorder="1" applyAlignment="1">
      <alignment horizontal="center"/>
    </xf>
    <xf numFmtId="0" fontId="11" fillId="0" borderId="10" xfId="0" applyFont="1" applyBorder="1" applyAlignment="1">
      <alignment horizontal="center"/>
    </xf>
    <xf numFmtId="0" fontId="19" fillId="0" borderId="0" xfId="0" applyFont="1" applyAlignment="1">
      <alignment horizontal="center" vertical="center"/>
    </xf>
    <xf numFmtId="0" fontId="28" fillId="0" borderId="0" xfId="0" applyFont="1" applyAlignment="1">
      <alignment horizontal="center" vertical="center"/>
    </xf>
    <xf numFmtId="0" fontId="22" fillId="4" borderId="1" xfId="1" applyFont="1" applyFill="1" applyBorder="1" applyAlignment="1">
      <alignment horizontal="left" vertical="top" wrapText="1"/>
    </xf>
    <xf numFmtId="0" fontId="11" fillId="0" borderId="13" xfId="0" applyFont="1" applyBorder="1" applyAlignment="1">
      <alignment horizontal="center" vertical="center" wrapText="1"/>
    </xf>
    <xf numFmtId="49" fontId="11" fillId="0" borderId="12" xfId="0" applyNumberFormat="1" applyFont="1" applyBorder="1" applyAlignment="1">
      <alignment horizontal="center" vertical="center" wrapText="1"/>
    </xf>
    <xf numFmtId="0" fontId="11" fillId="0" borderId="12" xfId="0" applyFont="1" applyBorder="1" applyAlignment="1">
      <alignment horizontal="center" vertical="center" wrapText="1"/>
    </xf>
    <xf numFmtId="0" fontId="19" fillId="0" borderId="12" xfId="0" applyFont="1" applyBorder="1" applyAlignment="1">
      <alignment vertical="center" wrapText="1"/>
    </xf>
    <xf numFmtId="14" fontId="11" fillId="0" borderId="12" xfId="0" applyNumberFormat="1" applyFont="1" applyBorder="1" applyAlignment="1">
      <alignment horizontal="center" vertical="center" wrapText="1"/>
    </xf>
    <xf numFmtId="0" fontId="22" fillId="4" borderId="1" xfId="1" applyFont="1" applyFill="1" applyBorder="1" applyAlignment="1">
      <alignment horizontal="left" vertical="center" wrapText="1"/>
    </xf>
    <xf numFmtId="0" fontId="22" fillId="0" borderId="1" xfId="6" applyFont="1" applyBorder="1" applyAlignment="1">
      <alignment horizontal="left" vertical="center" wrapText="1"/>
    </xf>
    <xf numFmtId="0" fontId="29" fillId="16" borderId="1" xfId="0" applyFont="1" applyFill="1" applyBorder="1" applyAlignment="1">
      <alignment horizontal="center" vertical="center"/>
    </xf>
    <xf numFmtId="0" fontId="29" fillId="18" borderId="1" xfId="0" applyFont="1" applyFill="1" applyBorder="1" applyAlignment="1">
      <alignment vertical="center"/>
    </xf>
    <xf numFmtId="0" fontId="45" fillId="0" borderId="0" xfId="0" applyFont="1"/>
    <xf numFmtId="0" fontId="44" fillId="0" borderId="1" xfId="9" applyFont="1" applyFill="1" applyBorder="1" applyAlignment="1">
      <alignment horizontal="left" vertical="center" wrapText="1"/>
    </xf>
    <xf numFmtId="0" fontId="44" fillId="0" borderId="1" xfId="8" applyFont="1" applyBorder="1" applyAlignment="1">
      <alignment horizontal="left" vertical="center" wrapText="1"/>
    </xf>
    <xf numFmtId="0" fontId="48" fillId="0" borderId="1" xfId="0" applyFont="1" applyBorder="1" applyAlignment="1">
      <alignment vertical="center" wrapText="1"/>
    </xf>
    <xf numFmtId="0" fontId="20" fillId="0" borderId="1" xfId="0" applyFont="1" applyBorder="1" applyAlignment="1">
      <alignment vertical="center" wrapText="1"/>
    </xf>
    <xf numFmtId="0" fontId="28" fillId="0" borderId="0" xfId="0" applyNumberFormat="1" applyFont="1" applyAlignment="1">
      <alignment horizontal="center" vertical="center"/>
    </xf>
    <xf numFmtId="164" fontId="35" fillId="0" borderId="1" xfId="1" applyNumberFormat="1" applyFont="1" applyFill="1" applyBorder="1" applyAlignment="1">
      <alignment horizontal="center" vertical="top" wrapText="1"/>
    </xf>
    <xf numFmtId="49" fontId="35" fillId="19" borderId="6" xfId="1" applyNumberFormat="1" applyFont="1" applyFill="1" applyBorder="1" applyAlignment="1">
      <alignment horizontal="center" vertical="top" wrapText="1"/>
    </xf>
    <xf numFmtId="0" fontId="36" fillId="19" borderId="6" xfId="1" applyFont="1" applyFill="1" applyBorder="1" applyAlignment="1">
      <alignment horizontal="center" vertical="top" wrapText="1"/>
    </xf>
    <xf numFmtId="164" fontId="35" fillId="19" borderId="6" xfId="1" applyNumberFormat="1" applyFont="1" applyFill="1" applyBorder="1" applyAlignment="1">
      <alignment horizontal="center" vertical="top" wrapText="1"/>
    </xf>
    <xf numFmtId="164" fontId="35" fillId="19" borderId="2" xfId="1" applyNumberFormat="1" applyFont="1" applyFill="1" applyBorder="1" applyAlignment="1">
      <alignment horizontal="center" vertical="top" wrapText="1"/>
    </xf>
    <xf numFmtId="0" fontId="51" fillId="0" borderId="0" xfId="0" pivotButton="1" applyFont="1"/>
    <xf numFmtId="0" fontId="51" fillId="0" borderId="0" xfId="0" applyFont="1"/>
    <xf numFmtId="0" fontId="51" fillId="0" borderId="0" xfId="0" applyFont="1" applyAlignment="1">
      <alignment horizontal="left"/>
    </xf>
    <xf numFmtId="0" fontId="51" fillId="0" borderId="0" xfId="0" applyNumberFormat="1" applyFont="1" applyAlignment="1">
      <alignment horizontal="center"/>
    </xf>
    <xf numFmtId="0" fontId="51" fillId="0" borderId="0" xfId="0" applyFont="1" applyAlignment="1">
      <alignment horizontal="center"/>
    </xf>
    <xf numFmtId="0" fontId="52" fillId="0" borderId="0" xfId="0" applyNumberFormat="1" applyFont="1" applyAlignment="1">
      <alignment horizontal="center"/>
    </xf>
    <xf numFmtId="0" fontId="52" fillId="0" borderId="0" xfId="0" applyFont="1" applyAlignment="1">
      <alignment horizontal="center"/>
    </xf>
    <xf numFmtId="0" fontId="50" fillId="12" borderId="1" xfId="0" applyFont="1" applyFill="1" applyBorder="1" applyAlignment="1">
      <alignment horizontal="center" vertical="center"/>
    </xf>
    <xf numFmtId="0" fontId="9" fillId="0" borderId="1" xfId="8" applyFont="1" applyBorder="1" applyAlignment="1">
      <alignment horizontal="left" vertical="center" wrapText="1"/>
    </xf>
    <xf numFmtId="0" fontId="44" fillId="20" borderId="1" xfId="0" applyFont="1" applyFill="1" applyBorder="1" applyAlignment="1">
      <alignment horizontal="left" vertical="center" wrapText="1"/>
    </xf>
    <xf numFmtId="0" fontId="53" fillId="0" borderId="1" xfId="1" applyFont="1" applyBorder="1" applyAlignment="1">
      <alignment horizontal="left" vertical="center" wrapText="1"/>
    </xf>
    <xf numFmtId="0" fontId="44" fillId="21" borderId="1" xfId="0" applyFont="1" applyFill="1" applyBorder="1" applyAlignment="1">
      <alignment horizontal="left" vertical="center" wrapText="1"/>
    </xf>
    <xf numFmtId="0" fontId="44" fillId="22" borderId="1" xfId="0" applyFont="1" applyFill="1" applyBorder="1" applyAlignment="1">
      <alignment horizontal="left"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29" fillId="19" borderId="5" xfId="0" applyFont="1" applyFill="1" applyBorder="1" applyAlignment="1">
      <alignment horizontal="left" vertical="top"/>
    </xf>
    <xf numFmtId="0" fontId="49" fillId="19" borderId="6" xfId="0" applyFont="1" applyFill="1" applyBorder="1" applyAlignment="1">
      <alignment horizontal="left" vertical="top"/>
    </xf>
    <xf numFmtId="0" fontId="12" fillId="0" borderId="0" xfId="0" applyFont="1" applyAlignment="1">
      <alignment horizontal="center" vertical="center"/>
    </xf>
  </cellXfs>
  <cellStyles count="11">
    <cellStyle name="Heading 2" xfId="5" builtinId="17" customBuiltin="1"/>
    <cellStyle name="Hyperlink" xfId="2" builtinId="8"/>
    <cellStyle name="Hyperlink 2" xfId="7" xr:uid="{00000000-0005-0000-0000-000002000000}"/>
    <cellStyle name="Hyperlink 3" xfId="10" xr:uid="{00000000-0005-0000-0000-000003000000}"/>
    <cellStyle name="Normal" xfId="0" builtinId="0"/>
    <cellStyle name="Normal 2" xfId="1" xr:uid="{00000000-0005-0000-0000-000005000000}"/>
    <cellStyle name="Normal 2 2" xfId="8" xr:uid="{00000000-0005-0000-0000-000006000000}"/>
    <cellStyle name="Normal 3" xfId="3" xr:uid="{00000000-0005-0000-0000-000007000000}"/>
    <cellStyle name="Normal 4" xfId="4" xr:uid="{00000000-0005-0000-0000-000008000000}"/>
    <cellStyle name="Normal 5" xfId="6" xr:uid="{00000000-0005-0000-0000-000009000000}"/>
    <cellStyle name="Normal 6" xfId="9" xr:uid="{00000000-0005-0000-0000-00000A000000}"/>
  </cellStyles>
  <dxfs count="14587">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FF99"/>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DDF4D0"/>
        </patternFill>
      </fill>
    </dxf>
    <dxf>
      <fill>
        <patternFill>
          <bgColor rgb="FFE2E2E2"/>
        </patternFill>
      </fill>
    </dxf>
    <dxf>
      <fill>
        <patternFill>
          <bgColor rgb="FFCBE0BF"/>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DDF4D0"/>
        </patternFill>
      </fill>
    </dxf>
    <dxf>
      <fill>
        <patternFill>
          <bgColor rgb="FFE2E2E2"/>
        </patternFill>
      </fill>
    </dxf>
    <dxf>
      <fill>
        <patternFill>
          <bgColor rgb="FFCBE0BF"/>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DDF4D0"/>
        </patternFill>
      </fill>
    </dxf>
    <dxf>
      <fill>
        <patternFill>
          <bgColor rgb="FFE2E2E2"/>
        </patternFill>
      </fill>
    </dxf>
    <dxf>
      <fill>
        <patternFill>
          <bgColor rgb="FFCBE0BF"/>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DDF4D0"/>
        </patternFill>
      </fill>
    </dxf>
    <dxf>
      <fill>
        <patternFill>
          <bgColor rgb="FFE2E2E2"/>
        </patternFill>
      </fill>
    </dxf>
    <dxf>
      <fill>
        <patternFill>
          <bgColor rgb="FFCBE0BF"/>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DDF4D0"/>
        </patternFill>
      </fill>
    </dxf>
    <dxf>
      <fill>
        <patternFill>
          <bgColor rgb="FFE2E2E2"/>
        </patternFill>
      </fill>
    </dxf>
    <dxf>
      <fill>
        <patternFill>
          <bgColor rgb="FFCBE0BF"/>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ill>
        <patternFill>
          <bgColor rgb="FFFFFF99"/>
        </patternFill>
      </fill>
    </dxf>
    <dxf>
      <fill>
        <patternFill>
          <bgColor rgb="FFFFFF99"/>
        </patternFill>
      </fill>
    </dxf>
    <dxf>
      <fill>
        <patternFill>
          <bgColor theme="7" tint="0.59996337778862885"/>
        </patternFill>
      </fill>
    </dxf>
    <dxf>
      <fill>
        <patternFill>
          <bgColor rgb="FFFF7C80"/>
        </patternFill>
      </fill>
    </dxf>
    <dxf>
      <fill>
        <patternFill>
          <bgColor rgb="FF66FF99"/>
        </patternFill>
      </fill>
    </dxf>
    <dxf>
      <font>
        <b/>
        <strike val="0"/>
        <outline val="0"/>
        <shadow val="0"/>
        <u val="none"/>
        <vertAlign val="baseline"/>
        <sz val="10"/>
        <color theme="1"/>
        <name val="Lato"/>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theme="1"/>
        <name val="Lato"/>
        <scheme val="none"/>
      </font>
      <alignment horizontal="center" vertical="center" textRotation="0" wrapText="0" indent="0" justifyLastLine="0" shrinkToFit="0" readingOrder="0"/>
    </dxf>
    <dxf>
      <font>
        <strike val="0"/>
        <outline val="0"/>
        <shadow val="0"/>
        <u val="none"/>
        <vertAlign val="baseline"/>
        <sz val="10"/>
        <color theme="1"/>
        <name val="Lato"/>
        <scheme val="none"/>
      </font>
      <alignment horizontal="center" vertical="center" textRotation="0" wrapText="0" indent="0" justifyLastLine="0" shrinkToFit="0" readingOrder="0"/>
    </dxf>
    <dxf>
      <font>
        <strike val="0"/>
        <outline val="0"/>
        <shadow val="0"/>
        <u val="none"/>
        <vertAlign val="baseline"/>
        <sz val="10"/>
        <color theme="1"/>
        <name val="Lato"/>
        <scheme val="none"/>
      </font>
      <alignment horizontal="center" vertical="center" textRotation="0" wrapText="0" indent="0" justifyLastLine="0" shrinkToFit="0" readingOrder="0"/>
    </dxf>
    <dxf>
      <font>
        <strike val="0"/>
        <outline val="0"/>
        <shadow val="0"/>
        <u val="none"/>
        <vertAlign val="baseline"/>
        <sz val="10"/>
        <color theme="1"/>
        <name val="Lato"/>
        <scheme val="none"/>
      </font>
      <alignment horizontal="center" vertical="center" textRotation="0" wrapText="0" indent="0" justifyLastLine="0" shrinkToFit="0" readingOrder="0"/>
    </dxf>
    <dxf>
      <font>
        <strike val="0"/>
        <outline val="0"/>
        <shadow val="0"/>
        <u val="none"/>
        <vertAlign val="baseline"/>
        <sz val="10"/>
        <color theme="1"/>
        <name val="Lato"/>
        <scheme val="none"/>
      </font>
      <alignment horizontal="center" vertical="center" textRotation="0" wrapText="0" indent="0" justifyLastLine="0" shrinkToFit="0" readingOrder="0"/>
    </dxf>
    <dxf>
      <font>
        <strike val="0"/>
        <outline val="0"/>
        <shadow val="0"/>
        <u val="none"/>
        <vertAlign val="baseline"/>
        <sz val="10"/>
        <color theme="1"/>
        <name val="Lato"/>
        <scheme val="none"/>
      </font>
      <alignment horizontal="center" vertical="center" textRotation="0" wrapText="0" indent="0" justifyLastLine="0" shrinkToFit="0" readingOrder="0"/>
    </dxf>
    <dxf>
      <font>
        <strike val="0"/>
        <outline val="0"/>
        <shadow val="0"/>
        <u val="none"/>
        <vertAlign val="baseline"/>
        <sz val="10"/>
        <color theme="1"/>
        <name val="Lato"/>
        <scheme val="none"/>
      </font>
      <alignment horizontal="center" vertical="center" textRotation="0" wrapText="0" indent="0" justifyLastLine="0" shrinkToFit="0" readingOrder="0"/>
    </dxf>
    <dxf>
      <font>
        <strike val="0"/>
        <outline val="0"/>
        <shadow val="0"/>
        <u val="none"/>
        <vertAlign val="baseline"/>
        <sz val="10"/>
        <color theme="1"/>
        <name val="Lato"/>
        <scheme val="none"/>
      </font>
      <alignment horizontal="center" vertical="center" textRotation="0" wrapText="0" indent="0" justifyLastLine="0" shrinkToFit="0" readingOrder="0"/>
    </dxf>
    <dxf>
      <font>
        <strike val="0"/>
        <outline val="0"/>
        <shadow val="0"/>
        <u val="none"/>
        <vertAlign val="baseline"/>
        <sz val="10"/>
        <color theme="1"/>
        <name val="Lato"/>
        <scheme val="none"/>
      </font>
      <alignment horizontal="center" vertical="center" textRotation="0" wrapText="0" indent="0" justifyLastLine="0" shrinkToFit="0" readingOrder="0"/>
    </dxf>
    <dxf>
      <font>
        <strike val="0"/>
        <outline val="0"/>
        <shadow val="0"/>
        <u val="none"/>
        <vertAlign val="baseline"/>
        <sz val="10"/>
        <color theme="1"/>
        <name val="Lato"/>
        <scheme val="none"/>
      </font>
      <alignment horizontal="center" vertical="center" textRotation="0" wrapText="0" indent="0" justifyLastLine="0" shrinkToFit="0" readingOrder="0"/>
    </dxf>
    <dxf>
      <font>
        <strike val="0"/>
        <outline val="0"/>
        <shadow val="0"/>
        <u val="none"/>
        <vertAlign val="baseline"/>
        <sz val="10"/>
        <color theme="1"/>
        <name val="Lato"/>
        <scheme val="none"/>
      </font>
      <alignment horizontal="center" vertical="center" textRotation="0" wrapText="0" indent="0" justifyLastLine="0" shrinkToFit="0" readingOrder="0"/>
    </dxf>
    <dxf>
      <font>
        <strike val="0"/>
        <outline val="0"/>
        <shadow val="0"/>
        <u val="none"/>
        <vertAlign val="baseline"/>
        <sz val="10"/>
        <color theme="1"/>
        <name val="Lato"/>
        <scheme val="none"/>
      </font>
      <alignment horizontal="center" vertical="center" textRotation="0" wrapText="0" indent="0" justifyLastLine="0" shrinkToFit="0" readingOrder="0"/>
    </dxf>
    <dxf>
      <font>
        <strike val="0"/>
        <outline val="0"/>
        <shadow val="0"/>
        <u val="none"/>
        <vertAlign val="baseline"/>
        <sz val="10"/>
        <color theme="1"/>
        <name val="Lato"/>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Lato"/>
        <scheme val="none"/>
      </font>
      <alignment horizontal="center" vertical="center" textRotation="0" wrapText="0" indent="0" justifyLastLine="0" shrinkToFit="0" readingOrder="0"/>
    </dxf>
    <dxf>
      <font>
        <strike val="0"/>
        <outline val="0"/>
        <shadow val="0"/>
        <u val="none"/>
        <vertAlign val="baseline"/>
        <sz val="10"/>
        <color theme="1"/>
        <name val="Lato"/>
        <scheme val="none"/>
      </font>
      <alignment horizontal="general" vertical="center" textRotation="0" wrapText="0" indent="0" justifyLastLine="0" shrinkToFit="0" readingOrder="0"/>
    </dxf>
    <dxf>
      <font>
        <strike val="0"/>
        <outline val="0"/>
        <shadow val="0"/>
        <u val="none"/>
        <vertAlign val="baseline"/>
        <sz val="10"/>
        <color theme="1"/>
        <name val="Lato"/>
        <scheme val="none"/>
      </font>
      <alignment horizontal="general" vertical="center" textRotation="0" wrapText="0" indent="0" justifyLastLine="0" shrinkToFit="0" readingOrder="0"/>
    </dxf>
    <dxf>
      <font>
        <strike val="0"/>
        <outline val="0"/>
        <shadow val="0"/>
        <u val="none"/>
        <vertAlign val="baseline"/>
        <sz val="10"/>
        <color theme="1"/>
        <name val="Lato"/>
        <scheme val="none"/>
      </font>
      <alignment horizontal="general" vertical="center" textRotation="0" wrapText="0" indent="0" justifyLastLine="0" shrinkToFit="0" readingOrder="0"/>
    </dxf>
    <dxf>
      <font>
        <strike val="0"/>
        <outline val="0"/>
        <shadow val="0"/>
        <u val="none"/>
        <vertAlign val="baseline"/>
        <sz val="10"/>
        <color theme="1"/>
        <name val="Lato"/>
        <scheme val="none"/>
      </font>
      <alignment horizontal="general" vertical="center" textRotation="0" wrapText="0" indent="0" justifyLastLine="0" shrinkToFit="0" readingOrder="0"/>
    </dxf>
    <dxf>
      <font>
        <strike val="0"/>
        <outline val="0"/>
        <shadow val="0"/>
        <u val="none"/>
        <vertAlign val="baseline"/>
        <sz val="10"/>
        <color theme="1"/>
        <name val="Lato"/>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Lato"/>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Lato"/>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Lato"/>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Lato"/>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Lato"/>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Lato"/>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Lato"/>
        <scheme val="none"/>
      </font>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1"/>
        <color theme="1"/>
        <name val="Lato"/>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Lato"/>
        <scheme val="none"/>
      </font>
      <fill>
        <patternFill patternType="solid">
          <fgColor indexed="64"/>
          <bgColor rgb="FF193E72"/>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font>
    </dxf>
    <dxf>
      <font>
        <b/>
      </font>
    </dxf>
    <dxf>
      <alignment horizontal="center" readingOrder="0"/>
    </dxf>
    <dxf>
      <alignment horizontal="center" readingOrder="0"/>
    </dxf>
    <dxf>
      <alignment horizontal="center" readingOrder="0"/>
    </dxf>
    <dxf>
      <font>
        <name val="Lato"/>
        <scheme val="none"/>
      </font>
    </dxf>
  </dxfs>
  <tableStyles count="0" defaultTableStyle="TableStyleMedium2" defaultPivotStyle="PivotStyleLight16"/>
  <colors>
    <mruColors>
      <color rgb="FF00FF99"/>
      <color rgb="FF193E72"/>
      <color rgb="FFF36151"/>
      <color rgb="FFFFFF99"/>
      <color rgb="FF66FF99"/>
      <color rgb="FFCC00FF"/>
      <color rgb="FFFFFF00"/>
      <color rgb="FFFF7C80"/>
      <color rgb="FFFF66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powerPivotData" Target="model/item.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Publication numbers against target, by Journal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Summary!$B$20</c:f>
              <c:strCache>
                <c:ptCount val="1"/>
                <c:pt idx="0">
                  <c:v>Published, current volume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Summary!$C$17:$G$17</c:f>
              <c:strCache>
                <c:ptCount val="5"/>
                <c:pt idx="0">
                  <c:v>EME</c:v>
                </c:pt>
                <c:pt idx="1">
                  <c:v>HS&amp;DR</c:v>
                </c:pt>
                <c:pt idx="2">
                  <c:v>HTA</c:v>
                </c:pt>
                <c:pt idx="3">
                  <c:v>PHR</c:v>
                </c:pt>
                <c:pt idx="4">
                  <c:v>PGfAR</c:v>
                </c:pt>
              </c:strCache>
            </c:strRef>
          </c:cat>
          <c:val>
            <c:numRef>
              <c:f>Summary!$C$20:$G$20</c:f>
              <c:numCache>
                <c:formatCode>General</c:formatCode>
                <c:ptCount val="5"/>
                <c:pt idx="0">
                  <c:v>4</c:v>
                </c:pt>
                <c:pt idx="1">
                  <c:v>31</c:v>
                </c:pt>
                <c:pt idx="2">
                  <c:v>35</c:v>
                </c:pt>
                <c:pt idx="3">
                  <c:v>8</c:v>
                </c:pt>
                <c:pt idx="4">
                  <c:v>5</c:v>
                </c:pt>
              </c:numCache>
            </c:numRef>
          </c:val>
          <c:extLst>
            <c:ext xmlns:c16="http://schemas.microsoft.com/office/drawing/2014/chart" uri="{C3380CC4-5D6E-409C-BE32-E72D297353CC}">
              <c16:uniqueId val="{00000000-B0ED-44E8-8014-59D8E53B592C}"/>
            </c:ext>
          </c:extLst>
        </c:ser>
        <c:ser>
          <c:idx val="1"/>
          <c:order val="1"/>
          <c:tx>
            <c:strRef>
              <c:f>Summary!$B$21</c:f>
              <c:strCache>
                <c:ptCount val="1"/>
                <c:pt idx="0">
                  <c:v>Publication target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Summary!$C$17:$G$17</c:f>
              <c:strCache>
                <c:ptCount val="5"/>
                <c:pt idx="0">
                  <c:v>EME</c:v>
                </c:pt>
                <c:pt idx="1">
                  <c:v>HS&amp;DR</c:v>
                </c:pt>
                <c:pt idx="2">
                  <c:v>HTA</c:v>
                </c:pt>
                <c:pt idx="3">
                  <c:v>PHR</c:v>
                </c:pt>
                <c:pt idx="4">
                  <c:v>PGfAR</c:v>
                </c:pt>
              </c:strCache>
            </c:strRef>
          </c:cat>
          <c:val>
            <c:numRef>
              <c:f>Summary!$C$21:$G$21</c:f>
              <c:numCache>
                <c:formatCode>General</c:formatCode>
                <c:ptCount val="5"/>
                <c:pt idx="0">
                  <c:v>14</c:v>
                </c:pt>
                <c:pt idx="1">
                  <c:v>41</c:v>
                </c:pt>
                <c:pt idx="2">
                  <c:v>75</c:v>
                </c:pt>
                <c:pt idx="3">
                  <c:v>12</c:v>
                </c:pt>
                <c:pt idx="4">
                  <c:v>12</c:v>
                </c:pt>
              </c:numCache>
            </c:numRef>
          </c:val>
          <c:extLst>
            <c:ext xmlns:c16="http://schemas.microsoft.com/office/drawing/2014/chart" uri="{C3380CC4-5D6E-409C-BE32-E72D297353CC}">
              <c16:uniqueId val="{00000001-B0ED-44E8-8014-59D8E53B592C}"/>
            </c:ext>
          </c:extLst>
        </c:ser>
        <c:dLbls>
          <c:dLblPos val="outEnd"/>
          <c:showLegendKey val="0"/>
          <c:showVal val="1"/>
          <c:showCatName val="0"/>
          <c:showSerName val="0"/>
          <c:showPercent val="0"/>
          <c:showBubbleSize val="0"/>
        </c:dLbls>
        <c:gapWidth val="219"/>
        <c:overlap val="-27"/>
        <c:axId val="535196040"/>
        <c:axId val="535193744"/>
      </c:barChart>
      <c:catAx>
        <c:axId val="535196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5193744"/>
        <c:crosses val="autoZero"/>
        <c:auto val="1"/>
        <c:lblAlgn val="ctr"/>
        <c:lblOffset val="100"/>
        <c:noMultiLvlLbl val="0"/>
      </c:catAx>
      <c:valAx>
        <c:axId val="535193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5196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Publication numbers against</a:t>
            </a:r>
            <a:r>
              <a:rPr lang="en-GB" baseline="0"/>
              <a:t> target, all Journals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Summary!$B$20</c:f>
              <c:strCache>
                <c:ptCount val="1"/>
                <c:pt idx="0">
                  <c:v>Published, current volume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Summary!$H$17</c:f>
              <c:strCache>
                <c:ptCount val="1"/>
                <c:pt idx="0">
                  <c:v>Total</c:v>
                </c:pt>
              </c:strCache>
            </c:strRef>
          </c:cat>
          <c:val>
            <c:numRef>
              <c:f>Summary!$H$20</c:f>
              <c:numCache>
                <c:formatCode>General</c:formatCode>
                <c:ptCount val="1"/>
                <c:pt idx="0">
                  <c:v>83</c:v>
                </c:pt>
              </c:numCache>
            </c:numRef>
          </c:val>
          <c:extLst>
            <c:ext xmlns:c16="http://schemas.microsoft.com/office/drawing/2014/chart" uri="{C3380CC4-5D6E-409C-BE32-E72D297353CC}">
              <c16:uniqueId val="{00000000-CDD8-433C-AAE8-4FBF21B16D4A}"/>
            </c:ext>
          </c:extLst>
        </c:ser>
        <c:ser>
          <c:idx val="1"/>
          <c:order val="1"/>
          <c:tx>
            <c:strRef>
              <c:f>Summary!$B$21</c:f>
              <c:strCache>
                <c:ptCount val="1"/>
                <c:pt idx="0">
                  <c:v>Publication target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Summary!$H$17</c:f>
              <c:strCache>
                <c:ptCount val="1"/>
                <c:pt idx="0">
                  <c:v>Total</c:v>
                </c:pt>
              </c:strCache>
            </c:strRef>
          </c:cat>
          <c:val>
            <c:numRef>
              <c:f>Summary!$H$21</c:f>
              <c:numCache>
                <c:formatCode>General</c:formatCode>
                <c:ptCount val="1"/>
                <c:pt idx="0">
                  <c:v>154</c:v>
                </c:pt>
              </c:numCache>
            </c:numRef>
          </c:val>
          <c:extLst>
            <c:ext xmlns:c16="http://schemas.microsoft.com/office/drawing/2014/chart" uri="{C3380CC4-5D6E-409C-BE32-E72D297353CC}">
              <c16:uniqueId val="{00000001-CDD8-433C-AAE8-4FBF21B16D4A}"/>
            </c:ext>
          </c:extLst>
        </c:ser>
        <c:dLbls>
          <c:dLblPos val="outEnd"/>
          <c:showLegendKey val="0"/>
          <c:showVal val="1"/>
          <c:showCatName val="0"/>
          <c:showSerName val="0"/>
          <c:showPercent val="0"/>
          <c:showBubbleSize val="0"/>
        </c:dLbls>
        <c:gapWidth val="219"/>
        <c:overlap val="-27"/>
        <c:axId val="542864368"/>
        <c:axId val="542862400"/>
      </c:barChart>
      <c:catAx>
        <c:axId val="54286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2862400"/>
        <c:crosses val="autoZero"/>
        <c:auto val="1"/>
        <c:lblAlgn val="ctr"/>
        <c:lblOffset val="100"/>
        <c:noMultiLvlLbl val="0"/>
      </c:catAx>
      <c:valAx>
        <c:axId val="542862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2864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22</xdr:row>
      <xdr:rowOff>4234</xdr:rowOff>
    </xdr:from>
    <xdr:to>
      <xdr:col>4</xdr:col>
      <xdr:colOff>1132416</xdr:colOff>
      <xdr:row>41</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232832</xdr:colOff>
      <xdr:row>22</xdr:row>
      <xdr:rowOff>4233</xdr:rowOff>
    </xdr:from>
    <xdr:to>
      <xdr:col>8</xdr:col>
      <xdr:colOff>0</xdr:colOff>
      <xdr:row>41</xdr:row>
      <xdr:rowOff>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ld%20reports/On%20hold%20reports%20at%20Prepre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tatus"/>
      <sheetName val="Data"/>
    </sheetNames>
    <sheetDataSet>
      <sheetData sheetId="0">
        <row r="20">
          <cell r="B20">
            <v>4</v>
          </cell>
          <cell r="C20">
            <v>3</v>
          </cell>
          <cell r="D20">
            <v>9</v>
          </cell>
          <cell r="E20">
            <v>2</v>
          </cell>
          <cell r="F20">
            <v>0</v>
          </cell>
        </row>
        <row r="25">
          <cell r="B25">
            <v>1</v>
          </cell>
          <cell r="C25">
            <v>1</v>
          </cell>
          <cell r="D25">
            <v>3</v>
          </cell>
          <cell r="E25">
            <v>1</v>
          </cell>
          <cell r="F25">
            <v>0</v>
          </cell>
        </row>
      </sheetData>
      <sheetData sheetId="1"/>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Young G." refreshedDate="44014.450011342589" backgroundQuery="1" createdVersion="6" refreshedVersion="6" minRefreshableVersion="3" recordCount="0" supportSubquery="1" supportAdvancedDrill="1" xr:uid="{00000000-000A-0000-FFFF-FFFF00000000}">
  <cacheSource type="external" connectionId="1"/>
  <cacheFields count="3">
    <cacheField name="[Prod_PubCountDetail].[Year].[Year]" caption="Year" numFmtId="0" level="1">
      <sharedItems containsSemiMixedTypes="0" containsString="0" containsNumber="1" containsInteger="1" minValue="2013" maxValue="2020" count="8">
        <n v="2013"/>
        <n v="2014"/>
        <n v="2015"/>
        <n v="2016"/>
        <n v="2017"/>
        <n v="2018"/>
        <n v="2019"/>
        <n v="2020"/>
      </sharedItems>
      <extLst>
        <ext xmlns:x15="http://schemas.microsoft.com/office/spreadsheetml/2010/11/main" uri="{4F2E5C28-24EA-4eb8-9CBF-B6C8F9C3D259}">
          <x15:cachedUniqueNames>
            <x15:cachedUniqueName index="0" name="[Prod_PubCountDetail].[Year].&amp;[2013]"/>
            <x15:cachedUniqueName index="1" name="[Prod_PubCountDetail].[Year].&amp;[2014]"/>
            <x15:cachedUniqueName index="2" name="[Prod_PubCountDetail].[Year].&amp;[2015]"/>
            <x15:cachedUniqueName index="3" name="[Prod_PubCountDetail].[Year].&amp;[2016]"/>
            <x15:cachedUniqueName index="4" name="[Prod_PubCountDetail].[Year].&amp;[2017]"/>
            <x15:cachedUniqueName index="5" name="[Prod_PubCountDetail].[Year].&amp;[2018]"/>
            <x15:cachedUniqueName index="6" name="[Prod_PubCountDetail].[Year].&amp;[2019]"/>
            <x15:cachedUniqueName index="7" name="[Prod_PubCountDetail].[Year].&amp;[2020]"/>
          </x15:cachedUniqueNames>
        </ext>
      </extLst>
    </cacheField>
    <cacheField name="[Prod_PubCountDetail].[Journal].[Journal]" caption="Journal" numFmtId="0" hierarchy="1" level="1">
      <sharedItems count="5">
        <s v="EME"/>
        <s v="HS&amp;DR"/>
        <s v="HTA"/>
        <s v="PGfAR"/>
        <s v="PHR"/>
      </sharedItems>
    </cacheField>
    <cacheField name="[Measures].[Sum of Total]" caption="Sum of Total" numFmtId="0" hierarchy="20" level="32767"/>
  </cacheFields>
  <cacheHierarchies count="21">
    <cacheHierarchy uniqueName="[Prod_PubCountDetail].[Year]" caption="Year" attribute="1" defaultMemberUniqueName="[Prod_PubCountDetail].[Year].[All]" allUniqueName="[Prod_PubCountDetail].[Year].[All]" dimensionUniqueName="[Prod_PubCountDetail]" displayFolder="" count="2" memberValueDatatype="20" unbalanced="0">
      <fieldsUsage count="2">
        <fieldUsage x="-1"/>
        <fieldUsage x="0"/>
      </fieldsUsage>
    </cacheHierarchy>
    <cacheHierarchy uniqueName="[Prod_PubCountDetail].[Journal]" caption="Journal" attribute="1" defaultMemberUniqueName="[Prod_PubCountDetail].[Journal].[All]" allUniqueName="[Prod_PubCountDetail].[Journal].[All]" dimensionUniqueName="[Prod_PubCountDetail]" displayFolder="" count="2" memberValueDatatype="130" unbalanced="0">
      <fieldsUsage count="2">
        <fieldUsage x="-1"/>
        <fieldUsage x="1"/>
      </fieldsUsage>
    </cacheHierarchy>
    <cacheHierarchy uniqueName="[Prod_PubCountDetail].[Volume]" caption="Volume" attribute="1" defaultMemberUniqueName="[Prod_PubCountDetail].[Volume].[All]" allUniqueName="[Prod_PubCountDetail].[Volume].[All]" dimensionUniqueName="[Prod_PubCountDetail]" displayFolder="" count="0" memberValueDatatype="20" unbalanced="0"/>
    <cacheHierarchy uniqueName="[Prod_PubCountDetail].[January]" caption="January" attribute="1" defaultMemberUniqueName="[Prod_PubCountDetail].[January].[All]" allUniqueName="[Prod_PubCountDetail].[January].[All]" dimensionUniqueName="[Prod_PubCountDetail]" displayFolder="" count="0" memberValueDatatype="20" unbalanced="0"/>
    <cacheHierarchy uniqueName="[Prod_PubCountDetail].[February]" caption="February" attribute="1" defaultMemberUniqueName="[Prod_PubCountDetail].[February].[All]" allUniqueName="[Prod_PubCountDetail].[February].[All]" dimensionUniqueName="[Prod_PubCountDetail]" displayFolder="" count="0" memberValueDatatype="20" unbalanced="0"/>
    <cacheHierarchy uniqueName="[Prod_PubCountDetail].[March]" caption="March" attribute="1" defaultMemberUniqueName="[Prod_PubCountDetail].[March].[All]" allUniqueName="[Prod_PubCountDetail].[March].[All]" dimensionUniqueName="[Prod_PubCountDetail]" displayFolder="" count="0" memberValueDatatype="20" unbalanced="0"/>
    <cacheHierarchy uniqueName="[Prod_PubCountDetail].[April]" caption="April" attribute="1" defaultMemberUniqueName="[Prod_PubCountDetail].[April].[All]" allUniqueName="[Prod_PubCountDetail].[April].[All]" dimensionUniqueName="[Prod_PubCountDetail]" displayFolder="" count="0" memberValueDatatype="20" unbalanced="0"/>
    <cacheHierarchy uniqueName="[Prod_PubCountDetail].[May]" caption="May" attribute="1" defaultMemberUniqueName="[Prod_PubCountDetail].[May].[All]" allUniqueName="[Prod_PubCountDetail].[May].[All]" dimensionUniqueName="[Prod_PubCountDetail]" displayFolder="" count="0" memberValueDatatype="20" unbalanced="0"/>
    <cacheHierarchy uniqueName="[Prod_PubCountDetail].[June]" caption="June" attribute="1" defaultMemberUniqueName="[Prod_PubCountDetail].[June].[All]" allUniqueName="[Prod_PubCountDetail].[June].[All]" dimensionUniqueName="[Prod_PubCountDetail]" displayFolder="" count="0" memberValueDatatype="20" unbalanced="0"/>
    <cacheHierarchy uniqueName="[Prod_PubCountDetail].[July]" caption="July" attribute="1" defaultMemberUniqueName="[Prod_PubCountDetail].[July].[All]" allUniqueName="[Prod_PubCountDetail].[July].[All]" dimensionUniqueName="[Prod_PubCountDetail]" displayFolder="" count="0" memberValueDatatype="20" unbalanced="0"/>
    <cacheHierarchy uniqueName="[Prod_PubCountDetail].[August]" caption="August" attribute="1" defaultMemberUniqueName="[Prod_PubCountDetail].[August].[All]" allUniqueName="[Prod_PubCountDetail].[August].[All]" dimensionUniqueName="[Prod_PubCountDetail]" displayFolder="" count="0" memberValueDatatype="20" unbalanced="0"/>
    <cacheHierarchy uniqueName="[Prod_PubCountDetail].[September]" caption="September" attribute="1" defaultMemberUniqueName="[Prod_PubCountDetail].[September].[All]" allUniqueName="[Prod_PubCountDetail].[September].[All]" dimensionUniqueName="[Prod_PubCountDetail]" displayFolder="" count="0" memberValueDatatype="20" unbalanced="0"/>
    <cacheHierarchy uniqueName="[Prod_PubCountDetail].[October]" caption="October" attribute="1" defaultMemberUniqueName="[Prod_PubCountDetail].[October].[All]" allUniqueName="[Prod_PubCountDetail].[October].[All]" dimensionUniqueName="[Prod_PubCountDetail]" displayFolder="" count="0" memberValueDatatype="20" unbalanced="0"/>
    <cacheHierarchy uniqueName="[Prod_PubCountDetail].[November]" caption="November" attribute="1" defaultMemberUniqueName="[Prod_PubCountDetail].[November].[All]" allUniqueName="[Prod_PubCountDetail].[November].[All]" dimensionUniqueName="[Prod_PubCountDetail]" displayFolder="" count="0" memberValueDatatype="20" unbalanced="0"/>
    <cacheHierarchy uniqueName="[Prod_PubCountDetail].[December]" caption="December" attribute="1" defaultMemberUniqueName="[Prod_PubCountDetail].[December].[All]" allUniqueName="[Prod_PubCountDetail].[December].[All]" dimensionUniqueName="[Prod_PubCountDetail]" displayFolder="" count="0" memberValueDatatype="20" unbalanced="0"/>
    <cacheHierarchy uniqueName="[Prod_PubCountDetail].[Jan for Dec]" caption="Jan for Dec" attribute="1" defaultMemberUniqueName="[Prod_PubCountDetail].[Jan for Dec].[All]" allUniqueName="[Prod_PubCountDetail].[Jan for Dec].[All]" dimensionUniqueName="[Prod_PubCountDetail]" displayFolder="" count="0" memberValueDatatype="20" unbalanced="0"/>
    <cacheHierarchy uniqueName="[Prod_PubCountDetail].[Total]" caption="Total" attribute="1" defaultMemberUniqueName="[Prod_PubCountDetail].[Total].[All]" allUniqueName="[Prod_PubCountDetail].[Total].[All]" dimensionUniqueName="[Prod_PubCountDetail]" displayFolder="" count="0" memberValueDatatype="20" unbalanced="0"/>
    <cacheHierarchy uniqueName="[Measures].[__XL_Count Prod_PubCountDetail]" caption="__XL_Count Prod_PubCountDetail" measure="1" displayFolder="" measureGroup="Prod_PubCountDetail" count="0" hidden="1"/>
    <cacheHierarchy uniqueName="[Measures].[__No measures defined]" caption="__No measures defined" measure="1" displayFolder="" count="0" hidden="1"/>
    <cacheHierarchy uniqueName="[Measures].[Count of Journal]" caption="Count of Journal" measure="1" displayFolder="" measureGroup="Prod_PubCountDetail" count="0" hidden="1">
      <extLst>
        <ext xmlns:x15="http://schemas.microsoft.com/office/spreadsheetml/2010/11/main" uri="{B97F6D7D-B522-45F9-BDA1-12C45D357490}">
          <x15:cacheHierarchy aggregatedColumn="1"/>
        </ext>
      </extLst>
    </cacheHierarchy>
    <cacheHierarchy uniqueName="[Measures].[Sum of Total]" caption="Sum of Total" measure="1" displayFolder="" measureGroup="Prod_PubCountDetail" count="0" oneField="1" hidden="1">
      <fieldsUsage count="1">
        <fieldUsage x="2"/>
      </fieldsUsage>
      <extLst>
        <ext xmlns:x15="http://schemas.microsoft.com/office/spreadsheetml/2010/11/main" uri="{B97F6D7D-B522-45F9-BDA1-12C45D357490}">
          <x15:cacheHierarchy aggregatedColumn="16"/>
        </ext>
      </extLst>
    </cacheHierarchy>
  </cacheHierarchies>
  <kpis count="0"/>
  <dimensions count="2">
    <dimension measure="1" name="Measures" uniqueName="[Measures]" caption="Measures"/>
    <dimension name="Prod_PubCountDetail" uniqueName="[Prod_PubCountDetail]" caption="Prod_PubCountDetail"/>
  </dimensions>
  <measureGroups count="1">
    <measureGroup name="Prod_PubCountDetail" caption="Prod_PubCountDetail"/>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47:H57" firstHeaderRow="1" firstDataRow="2" firstDataCol="1"/>
  <pivotFields count="3">
    <pivotField axis="axisRow" allDrilled="1" showAll="0" dataSourceSort="1" defaultAttributeDrillState="1">
      <items count="9">
        <item x="0"/>
        <item x="1"/>
        <item x="2"/>
        <item x="3"/>
        <item x="4"/>
        <item x="5"/>
        <item x="6"/>
        <item x="7"/>
        <item t="default"/>
      </items>
    </pivotField>
    <pivotField axis="axisCol" allDrilled="1" showAll="0" dataSourceSort="1" defaultAttributeDrillState="1">
      <items count="6">
        <item x="0"/>
        <item x="1"/>
        <item x="2"/>
        <item x="3"/>
        <item x="4"/>
        <item t="default"/>
      </items>
    </pivotField>
    <pivotField dataField="1" showAll="0"/>
  </pivotFields>
  <rowFields count="1">
    <field x="0"/>
  </rowFields>
  <rowItems count="9">
    <i>
      <x/>
    </i>
    <i>
      <x v="1"/>
    </i>
    <i>
      <x v="2"/>
    </i>
    <i>
      <x v="3"/>
    </i>
    <i>
      <x v="4"/>
    </i>
    <i>
      <x v="5"/>
    </i>
    <i>
      <x v="6"/>
    </i>
    <i>
      <x v="7"/>
    </i>
    <i t="grand">
      <x/>
    </i>
  </rowItems>
  <colFields count="1">
    <field x="1"/>
  </colFields>
  <colItems count="6">
    <i>
      <x/>
    </i>
    <i>
      <x v="1"/>
    </i>
    <i>
      <x v="2"/>
    </i>
    <i>
      <x v="3"/>
    </i>
    <i>
      <x v="4"/>
    </i>
    <i t="grand">
      <x/>
    </i>
  </colItems>
  <dataFields count="1">
    <dataField name="Sum of Total" fld="2" baseField="0" baseItem="0"/>
  </dataFields>
  <formats count="6">
    <format dxfId="14586">
      <pivotArea type="all" dataOnly="0" outline="0" fieldPosition="0"/>
    </format>
    <format dxfId="14585">
      <pivotArea outline="0" collapsedLevelsAreSubtotals="1" fieldPosition="0"/>
    </format>
    <format dxfId="14584">
      <pivotArea dataOnly="0" labelOnly="1" fieldPosition="0">
        <references count="1">
          <reference field="1" count="0"/>
        </references>
      </pivotArea>
    </format>
    <format dxfId="14583">
      <pivotArea dataOnly="0" labelOnly="1" grandCol="1" outline="0" fieldPosition="0"/>
    </format>
    <format dxfId="14582">
      <pivotArea grandCol="1" outline="0" collapsedLevelsAreSubtotals="1" fieldPosition="0"/>
    </format>
    <format dxfId="14581">
      <pivotArea dataOnly="0" labelOnly="1" grandCol="1" outline="0" fieldPosition="0"/>
    </format>
  </formats>
  <pivotHierarchies count="2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ies>
  <pivotTableStyleInfo name="PivotStyleMedium6" showRowHeaders="1" showColHeaders="1" showRowStripes="0" showColStripes="0" showLastColumn="1"/>
  <rowHierarchiesUsage count="1">
    <rowHierarchyUsage hierarchyUsage="0"/>
  </rowHierarchiesUsage>
  <colHierarchiesUsage count="1">
    <colHierarchyUsage hierarchyUsage="1"/>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Journals Production Paper Status.xlsx!Prod_PubCountDetail">
        <x15:activeTabTopLevelEntity name="[Prod_PubCountDetail]"/>
      </x15:pivotTableUISettings>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od_Sum" displayName="Prod_Sum" ref="B7:H12" totalsRowShown="0" headerRowDxfId="14580" dataDxfId="14579" tableBorderDxfId="14578">
  <autoFilter ref="B7:H12" xr:uid="{00000000-0009-0000-0100-000001000000}"/>
  <tableColumns count="7">
    <tableColumn id="1" xr3:uid="{00000000-0010-0000-0000-000001000000}" name="Column1" dataDxfId="14577"/>
    <tableColumn id="2" xr3:uid="{00000000-0010-0000-0000-000002000000}" name="EME" dataDxfId="14576"/>
    <tableColumn id="3" xr3:uid="{00000000-0010-0000-0000-000003000000}" name="HS&amp;DR" dataDxfId="14575"/>
    <tableColumn id="4" xr3:uid="{00000000-0010-0000-0000-000004000000}" name="HTA" dataDxfId="14574"/>
    <tableColumn id="5" xr3:uid="{00000000-0010-0000-0000-000005000000}" name="PHR" dataDxfId="14573"/>
    <tableColumn id="6" xr3:uid="{00000000-0010-0000-0000-000006000000}" name="PGfAR" dataDxfId="14572"/>
    <tableColumn id="7" xr3:uid="{00000000-0010-0000-0000-000007000000}" name="Total" dataDxfId="14571">
      <calculatedColumnFormula>SUM(C8:G8)</calculatedColumnFormula>
    </tableColumn>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od_PubCountDetail" displayName="Prod_PubCountDetail" ref="A1:Q40" headerRowDxfId="14570" dataDxfId="14569" totalsRowDxfId="14568">
  <autoFilter ref="A1:Q40" xr:uid="{00000000-0009-0000-0100-000002000000}"/>
  <tableColumns count="17">
    <tableColumn id="1" xr3:uid="{00000000-0010-0000-0100-000001000000}" name="Year" totalsRowLabel="Total" dataDxfId="14567"/>
    <tableColumn id="2" xr3:uid="{00000000-0010-0000-0100-000002000000}" name="Journal" dataDxfId="14566"/>
    <tableColumn id="16" xr3:uid="{00000000-0010-0000-0100-000010000000}" name="Volume" dataDxfId="14565"/>
    <tableColumn id="3" xr3:uid="{00000000-0010-0000-0100-000003000000}" name="January" dataDxfId="14564"/>
    <tableColumn id="4" xr3:uid="{00000000-0010-0000-0100-000004000000}" name="February" dataDxfId="14563"/>
    <tableColumn id="5" xr3:uid="{00000000-0010-0000-0100-000005000000}" name="March" dataDxfId="14562"/>
    <tableColumn id="6" xr3:uid="{00000000-0010-0000-0100-000006000000}" name="April" dataDxfId="14561"/>
    <tableColumn id="7" xr3:uid="{00000000-0010-0000-0100-000007000000}" name="May" dataDxfId="14560"/>
    <tableColumn id="8" xr3:uid="{00000000-0010-0000-0100-000008000000}" name="June" dataDxfId="14559"/>
    <tableColumn id="9" xr3:uid="{00000000-0010-0000-0100-000009000000}" name="July" dataDxfId="14558"/>
    <tableColumn id="10" xr3:uid="{00000000-0010-0000-0100-00000A000000}" name="August" dataDxfId="14557"/>
    <tableColumn id="11" xr3:uid="{00000000-0010-0000-0100-00000B000000}" name="September" dataDxfId="14556"/>
    <tableColumn id="12" xr3:uid="{00000000-0010-0000-0100-00000C000000}" name="October" dataDxfId="14555"/>
    <tableColumn id="13" xr3:uid="{00000000-0010-0000-0100-00000D000000}" name="November" dataDxfId="14554"/>
    <tableColumn id="14" xr3:uid="{00000000-0010-0000-0100-00000E000000}" name="December" totalsRowFunction="sum" dataDxfId="14553"/>
    <tableColumn id="17" xr3:uid="{00000000-0010-0000-0100-000011000000}" name="Jan for Dec" dataDxfId="14552"/>
    <tableColumn id="15" xr3:uid="{00000000-0010-0000-0100-00000F000000}" name="Total" dataDxfId="14551">
      <calculatedColumnFormula>SUM(Prod_PubCountDetail[[#This Row],[January]:[Jan for Dec]])</calculatedColumnFormula>
    </tableColumn>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4"/>
  <sheetViews>
    <sheetView showGridLines="0" tabSelected="1" topLeftCell="B1" zoomScale="90" zoomScaleNormal="90" workbookViewId="0">
      <selection activeCell="D20" sqref="D20"/>
    </sheetView>
  </sheetViews>
  <sheetFormatPr defaultColWidth="9.28515625" defaultRowHeight="14.25"/>
  <cols>
    <col min="1" max="1" width="13.42578125" style="22" hidden="1" customWidth="1"/>
    <col min="2" max="2" width="14.28515625" style="22" bestFit="1" customWidth="1"/>
    <col min="3" max="3" width="17.42578125" style="22" customWidth="1"/>
    <col min="4" max="4" width="8.42578125" style="22" bestFit="1" customWidth="1"/>
    <col min="5" max="5" width="5" style="22" bestFit="1" customWidth="1"/>
    <col min="6" max="6" width="7.42578125" style="22" bestFit="1" customWidth="1"/>
    <col min="7" max="7" width="5.42578125" style="22" bestFit="1" customWidth="1"/>
    <col min="8" max="8" width="13.140625" style="22" bestFit="1" customWidth="1"/>
    <col min="9" max="9" width="15.5703125" style="22" customWidth="1"/>
    <col min="10" max="10" width="12" style="22" customWidth="1"/>
    <col min="11" max="11" width="15.5703125" style="22" customWidth="1"/>
    <col min="12" max="12" width="12" style="22" customWidth="1"/>
    <col min="13" max="13" width="20.5703125" style="22" customWidth="1"/>
    <col min="14" max="14" width="17" style="22" customWidth="1"/>
    <col min="15" max="16" width="14" style="22" customWidth="1"/>
    <col min="17" max="16384" width="9.28515625" style="22"/>
  </cols>
  <sheetData>
    <row r="1" spans="2:14" ht="23.25">
      <c r="B1" s="23" t="s">
        <v>3511</v>
      </c>
    </row>
    <row r="2" spans="2:14" ht="23.25">
      <c r="B2" s="23"/>
    </row>
    <row r="3" spans="2:14" hidden="1">
      <c r="B3" s="333" t="s">
        <v>3735</v>
      </c>
      <c r="C3" s="22" t="s">
        <v>3736</v>
      </c>
      <c r="D3" s="22" t="s">
        <v>3737</v>
      </c>
    </row>
    <row r="4" spans="2:14" hidden="1">
      <c r="B4" s="77">
        <f ca="1">TODAY()</f>
        <v>44035</v>
      </c>
      <c r="C4" s="77">
        <f ca="1">EOMONTH(B4,-2)+1</f>
        <v>43983</v>
      </c>
      <c r="D4" s="77">
        <f ca="1">EOMONTH(B4,-1)</f>
        <v>44012</v>
      </c>
    </row>
    <row r="5" spans="2:14" ht="18">
      <c r="B5" s="24" t="s">
        <v>3512</v>
      </c>
    </row>
    <row r="7" spans="2:14" ht="15">
      <c r="B7" s="22" t="s">
        <v>3739</v>
      </c>
      <c r="C7" s="332" t="s">
        <v>1825</v>
      </c>
      <c r="D7" s="332" t="s">
        <v>2081</v>
      </c>
      <c r="E7" s="332" t="s">
        <v>215</v>
      </c>
      <c r="F7" s="332" t="s">
        <v>2083</v>
      </c>
      <c r="G7" s="332" t="s">
        <v>2082</v>
      </c>
      <c r="H7" s="334" t="s">
        <v>2084</v>
      </c>
      <c r="J7" s="58"/>
      <c r="L7" s="58"/>
      <c r="N7" s="58"/>
    </row>
    <row r="8" spans="2:14">
      <c r="B8" s="114" t="s">
        <v>3509</v>
      </c>
      <c r="C8" s="106">
        <f>COUNTA('EME Prod'!$K$10:$K$191)</f>
        <v>15</v>
      </c>
      <c r="D8" s="106">
        <f>COUNTA('HS&amp;DR Prod'!$K$10:$K$146)</f>
        <v>26</v>
      </c>
      <c r="E8" s="106">
        <f>COUNTA('HTA Prod'!$K$10:$K$146)</f>
        <v>71</v>
      </c>
      <c r="F8" s="106">
        <f>COUNTA('PHR Prod'!$K$10:$K$175)</f>
        <v>11</v>
      </c>
      <c r="G8" s="106">
        <f>COUNTA('PGfAR Prod'!$K$10:$K$181)</f>
        <v>7</v>
      </c>
      <c r="H8" s="335">
        <f>SUM(C8:G8)</f>
        <v>130</v>
      </c>
      <c r="J8" s="58"/>
      <c r="L8" s="58"/>
      <c r="N8" s="58"/>
    </row>
    <row r="9" spans="2:14">
      <c r="B9" s="114" t="s">
        <v>3738</v>
      </c>
      <c r="C9" s="106">
        <f ca="1">COUNTIFS('EME Prod'!$G:$G,"&gt;="&amp;$C$4,'EME Prod'!$G:$G,"&lt;="&amp;$D$4)</f>
        <v>3</v>
      </c>
      <c r="D9" s="106">
        <f ca="1">COUNTIFS('HS&amp;DR Prod'!$G:$G,"&gt;="&amp;$C$4,'HS&amp;DR Prod'!$G:$G,"&lt;="&amp;$D$4)</f>
        <v>2</v>
      </c>
      <c r="E9" s="106">
        <f ca="1">COUNTIFS('HTA Prod'!$G:$G,"&gt;="&amp;$C$4,'HTA Prod'!$G:$G,"&lt;="&amp;$D$4)</f>
        <v>10</v>
      </c>
      <c r="F9" s="106">
        <f ca="1">COUNTIFS('PHR Prod'!$G:$G,"&gt;="&amp;$C$4,'PHR Prod'!$G:$G,"&lt;="&amp;$D$4)</f>
        <v>0</v>
      </c>
      <c r="G9" s="106">
        <f ca="1">COUNTIFS('PGfAR Prod'!$G:$G,"&gt;="&amp;$C$4,'PGfAR Prod'!$G:$G,"&lt;="&amp;$D$4)</f>
        <v>1</v>
      </c>
      <c r="H9" s="335">
        <f ca="1">SUM(C9:G9)</f>
        <v>16</v>
      </c>
      <c r="J9" s="58"/>
      <c r="L9" s="58"/>
      <c r="N9" s="58"/>
    </row>
    <row r="10" spans="2:14">
      <c r="B10" s="114" t="s">
        <v>3510</v>
      </c>
      <c r="C10" s="106">
        <f ca="1">COUNTIF('EME Prod'!$H:$H,"&gt;24")</f>
        <v>7</v>
      </c>
      <c r="D10" s="106">
        <f ca="1">COUNTIF('HS&amp;DR Prod'!$H:$H,"&gt;24")</f>
        <v>9</v>
      </c>
      <c r="E10" s="106">
        <f ca="1">COUNTIF('HTA Prod'!$H:$H,"&gt;24")</f>
        <v>34</v>
      </c>
      <c r="F10" s="106">
        <f ca="1">COUNTIF('PHR Prod'!$H:$H,"&gt;24")</f>
        <v>7</v>
      </c>
      <c r="G10" s="106">
        <f ca="1">COUNTIF('PGfAR Prod'!$H:$H,"&gt;24")</f>
        <v>4</v>
      </c>
      <c r="H10" s="335">
        <f t="shared" ref="H10:H12" ca="1" si="0">SUM(C10:G10)</f>
        <v>61</v>
      </c>
      <c r="J10" s="58"/>
      <c r="L10" s="58"/>
      <c r="N10" s="58"/>
    </row>
    <row r="11" spans="2:14">
      <c r="B11" s="114" t="s">
        <v>3517</v>
      </c>
      <c r="C11" s="106">
        <f>SUM('[1]Current status'!$B$20,'[1]Current status'!$B$25)</f>
        <v>5</v>
      </c>
      <c r="D11" s="106">
        <f>SUM('[1]Current status'!$C$20,'[1]Current status'!$C$25)</f>
        <v>4</v>
      </c>
      <c r="E11" s="106">
        <f>SUM('[1]Current status'!$D$20,'[1]Current status'!$D$25)</f>
        <v>12</v>
      </c>
      <c r="F11" s="106">
        <f>SUM('[1]Current status'!$E$20,'[1]Current status'!$E$25)</f>
        <v>3</v>
      </c>
      <c r="G11" s="106">
        <f>SUM('[1]Current status'!$F$20,'[1]Current status'!$F$25)</f>
        <v>0</v>
      </c>
      <c r="H11" s="335">
        <f t="shared" si="0"/>
        <v>24</v>
      </c>
      <c r="J11" s="58"/>
      <c r="L11" s="58"/>
      <c r="N11" s="58"/>
    </row>
    <row r="12" spans="2:14">
      <c r="B12" s="116" t="s">
        <v>3519</v>
      </c>
      <c r="C12" s="336">
        <f ca="1">IF(C10-C11&lt;0,"0",C10-C11)</f>
        <v>2</v>
      </c>
      <c r="D12" s="336">
        <f ca="1">IF(D10-D11&lt;0,"0",D10-D11)</f>
        <v>5</v>
      </c>
      <c r="E12" s="336">
        <f ca="1">IF(E10-E11&lt;0,"0",E10-E11)</f>
        <v>22</v>
      </c>
      <c r="F12" s="336">
        <f ca="1">IF(F10-F11&lt;0,"0",F10-F11)</f>
        <v>4</v>
      </c>
      <c r="G12" s="336">
        <f ca="1">IF(G10-G11&lt;0,"0",G10-G11)</f>
        <v>4</v>
      </c>
      <c r="H12" s="337">
        <f t="shared" ca="1" si="0"/>
        <v>37</v>
      </c>
      <c r="J12" s="58"/>
      <c r="L12" s="58"/>
      <c r="N12" s="58"/>
    </row>
    <row r="13" spans="2:14">
      <c r="B13" s="57" t="s">
        <v>3518</v>
      </c>
    </row>
    <row r="15" spans="2:14" ht="18">
      <c r="B15" s="24" t="s">
        <v>3513</v>
      </c>
    </row>
    <row r="17" spans="2:14" ht="15" customHeight="1">
      <c r="B17" s="240"/>
      <c r="C17" s="332" t="s">
        <v>1825</v>
      </c>
      <c r="D17" s="332" t="s">
        <v>2081</v>
      </c>
      <c r="E17" s="332" t="s">
        <v>215</v>
      </c>
      <c r="F17" s="332" t="s">
        <v>2083</v>
      </c>
      <c r="G17" s="332" t="s">
        <v>2082</v>
      </c>
      <c r="H17" s="348" t="s">
        <v>2084</v>
      </c>
      <c r="J17" s="58"/>
      <c r="L17" s="58"/>
      <c r="N17" s="329"/>
    </row>
    <row r="18" spans="2:14" ht="15">
      <c r="B18" s="114" t="s">
        <v>3514</v>
      </c>
      <c r="C18" s="331">
        <v>7</v>
      </c>
      <c r="D18" s="331">
        <v>8</v>
      </c>
      <c r="E18" s="331">
        <v>24</v>
      </c>
      <c r="F18" s="331">
        <v>8</v>
      </c>
      <c r="G18" s="331">
        <v>8</v>
      </c>
      <c r="H18" s="349"/>
      <c r="J18" s="58"/>
      <c r="L18" s="58"/>
      <c r="N18" s="329"/>
    </row>
    <row r="19" spans="2:14">
      <c r="B19" s="114" t="s">
        <v>3520</v>
      </c>
      <c r="C19" s="106">
        <v>1</v>
      </c>
      <c r="D19" s="106">
        <v>1</v>
      </c>
      <c r="E19" s="106">
        <v>1</v>
      </c>
      <c r="F19" s="106">
        <v>0</v>
      </c>
      <c r="G19" s="106">
        <v>0</v>
      </c>
      <c r="H19" s="106">
        <f>SUM(C19:G19)</f>
        <v>3</v>
      </c>
      <c r="J19" s="58"/>
      <c r="L19" s="58"/>
      <c r="N19" s="58"/>
    </row>
    <row r="20" spans="2:14">
      <c r="B20" s="114" t="s">
        <v>3521</v>
      </c>
      <c r="C20" s="106">
        <v>4</v>
      </c>
      <c r="D20" s="106">
        <v>31</v>
      </c>
      <c r="E20" s="106">
        <v>35</v>
      </c>
      <c r="F20" s="106">
        <v>8</v>
      </c>
      <c r="G20" s="106">
        <v>5</v>
      </c>
      <c r="H20" s="106">
        <f>SUM(C20:G20)</f>
        <v>83</v>
      </c>
      <c r="J20" s="58"/>
      <c r="L20" s="58"/>
      <c r="N20" s="58"/>
    </row>
    <row r="21" spans="2:14">
      <c r="B21" s="114" t="s">
        <v>3791</v>
      </c>
      <c r="C21" s="106">
        <v>14</v>
      </c>
      <c r="D21" s="106">
        <v>41</v>
      </c>
      <c r="E21" s="106">
        <v>75</v>
      </c>
      <c r="F21" s="106">
        <v>12</v>
      </c>
      <c r="G21" s="106">
        <v>12</v>
      </c>
      <c r="H21" s="106">
        <f>SUM(C21:G21)</f>
        <v>154</v>
      </c>
      <c r="J21" s="58"/>
      <c r="L21" s="58"/>
      <c r="N21" s="58"/>
    </row>
    <row r="44" spans="1:16" ht="18">
      <c r="B44" s="24" t="s">
        <v>3618</v>
      </c>
    </row>
    <row r="45" spans="1:16">
      <c r="B45" s="350" t="s">
        <v>3792</v>
      </c>
      <c r="C45" s="77"/>
      <c r="D45" s="77"/>
      <c r="E45" s="77"/>
      <c r="F45" s="77"/>
      <c r="G45" s="77"/>
      <c r="H45" s="77"/>
      <c r="I45" s="77"/>
      <c r="J45" s="77"/>
      <c r="K45" s="77"/>
      <c r="L45" s="77"/>
      <c r="M45" s="77"/>
      <c r="N45" s="77"/>
      <c r="O45" s="77"/>
      <c r="P45" s="77"/>
    </row>
    <row r="46" spans="1:16">
      <c r="C46" s="77"/>
      <c r="D46" s="77"/>
      <c r="E46" s="77"/>
      <c r="F46" s="77"/>
      <c r="G46" s="77"/>
      <c r="H46" s="77"/>
      <c r="I46" s="77"/>
      <c r="J46" s="77"/>
      <c r="K46" s="77"/>
      <c r="L46" s="77"/>
      <c r="M46" s="77"/>
      <c r="N46" s="77"/>
      <c r="O46" s="77"/>
      <c r="P46" s="77"/>
    </row>
    <row r="47" spans="1:16" ht="15">
      <c r="A47" s="324">
        <v>43770</v>
      </c>
      <c r="B47" s="361" t="s">
        <v>3760</v>
      </c>
      <c r="C47" s="361" t="s">
        <v>3757</v>
      </c>
      <c r="D47" s="362"/>
      <c r="E47" s="362"/>
      <c r="F47" s="362"/>
      <c r="G47" s="362"/>
      <c r="H47" s="362"/>
      <c r="I47"/>
      <c r="J47"/>
      <c r="K47"/>
      <c r="L47"/>
      <c r="M47"/>
      <c r="N47"/>
      <c r="O47" s="58"/>
      <c r="P47" s="330"/>
    </row>
    <row r="48" spans="1:16" ht="15">
      <c r="A48" s="324">
        <v>43800</v>
      </c>
      <c r="B48" s="361" t="s">
        <v>3759</v>
      </c>
      <c r="C48" s="365" t="s">
        <v>1825</v>
      </c>
      <c r="D48" s="365" t="s">
        <v>2081</v>
      </c>
      <c r="E48" s="365" t="s">
        <v>215</v>
      </c>
      <c r="F48" s="365" t="s">
        <v>2082</v>
      </c>
      <c r="G48" s="365" t="s">
        <v>2083</v>
      </c>
      <c r="H48" s="367" t="s">
        <v>3758</v>
      </c>
      <c r="I48"/>
      <c r="J48"/>
      <c r="K48"/>
      <c r="L48"/>
      <c r="M48"/>
      <c r="N48"/>
      <c r="O48" s="58"/>
      <c r="P48" s="330"/>
    </row>
    <row r="49" spans="2:16" ht="15">
      <c r="B49" s="363">
        <v>2013</v>
      </c>
      <c r="C49" s="364"/>
      <c r="D49" s="364">
        <v>15</v>
      </c>
      <c r="E49" s="364">
        <v>61</v>
      </c>
      <c r="F49" s="364">
        <v>3</v>
      </c>
      <c r="G49" s="364">
        <v>4</v>
      </c>
      <c r="H49" s="366">
        <v>83</v>
      </c>
      <c r="I49"/>
      <c r="J49"/>
      <c r="K49"/>
      <c r="L49"/>
      <c r="M49"/>
      <c r="N49"/>
      <c r="O49" s="58"/>
      <c r="P49" s="58"/>
    </row>
    <row r="50" spans="2:16" ht="15">
      <c r="B50" s="363">
        <v>2014</v>
      </c>
      <c r="C50" s="364">
        <v>4</v>
      </c>
      <c r="D50" s="364">
        <v>56</v>
      </c>
      <c r="E50" s="364">
        <v>71</v>
      </c>
      <c r="F50" s="364">
        <v>6</v>
      </c>
      <c r="G50" s="364">
        <v>7</v>
      </c>
      <c r="H50" s="366">
        <v>144</v>
      </c>
      <c r="I50"/>
      <c r="J50"/>
      <c r="K50"/>
      <c r="L50"/>
      <c r="M50"/>
      <c r="N50"/>
    </row>
    <row r="51" spans="2:16" ht="15">
      <c r="B51" s="363">
        <v>2015</v>
      </c>
      <c r="C51" s="364">
        <v>6</v>
      </c>
      <c r="D51" s="364">
        <v>46</v>
      </c>
      <c r="E51" s="364">
        <v>102</v>
      </c>
      <c r="F51" s="364">
        <v>6</v>
      </c>
      <c r="G51" s="364">
        <v>15</v>
      </c>
      <c r="H51" s="366">
        <v>175</v>
      </c>
      <c r="I51"/>
      <c r="J51"/>
      <c r="K51"/>
      <c r="L51"/>
      <c r="M51"/>
      <c r="N51"/>
    </row>
    <row r="52" spans="2:16" ht="15">
      <c r="B52" s="363">
        <v>2016</v>
      </c>
      <c r="C52" s="364">
        <v>10</v>
      </c>
      <c r="D52" s="364">
        <v>35</v>
      </c>
      <c r="E52" s="364">
        <v>95</v>
      </c>
      <c r="F52" s="364">
        <v>21</v>
      </c>
      <c r="G52" s="364">
        <v>10</v>
      </c>
      <c r="H52" s="366">
        <v>171</v>
      </c>
      <c r="I52"/>
      <c r="J52"/>
      <c r="K52"/>
      <c r="L52"/>
      <c r="M52"/>
      <c r="N52"/>
    </row>
    <row r="53" spans="2:16" ht="15">
      <c r="B53" s="363">
        <v>2017</v>
      </c>
      <c r="C53" s="364">
        <v>5</v>
      </c>
      <c r="D53" s="364">
        <v>31</v>
      </c>
      <c r="E53" s="364">
        <v>81</v>
      </c>
      <c r="F53" s="364">
        <v>19</v>
      </c>
      <c r="G53" s="364">
        <v>10</v>
      </c>
      <c r="H53" s="366">
        <v>146</v>
      </c>
      <c r="I53"/>
      <c r="J53"/>
      <c r="K53"/>
      <c r="L53"/>
      <c r="M53"/>
      <c r="N53"/>
    </row>
    <row r="54" spans="2:16" ht="15">
      <c r="B54" s="363">
        <v>2018</v>
      </c>
      <c r="C54" s="364">
        <v>7</v>
      </c>
      <c r="D54" s="364">
        <v>41</v>
      </c>
      <c r="E54" s="364">
        <v>74</v>
      </c>
      <c r="F54" s="364">
        <v>7</v>
      </c>
      <c r="G54" s="364">
        <v>13</v>
      </c>
      <c r="H54" s="366">
        <v>142</v>
      </c>
      <c r="I54"/>
      <c r="J54"/>
      <c r="K54"/>
      <c r="L54"/>
      <c r="M54"/>
      <c r="N54"/>
    </row>
    <row r="55" spans="2:16" ht="15">
      <c r="B55" s="363">
        <v>2019</v>
      </c>
      <c r="C55" s="364">
        <v>13</v>
      </c>
      <c r="D55" s="364">
        <v>41</v>
      </c>
      <c r="E55" s="364">
        <v>70</v>
      </c>
      <c r="F55" s="364">
        <v>10</v>
      </c>
      <c r="G55" s="364">
        <v>20</v>
      </c>
      <c r="H55" s="366">
        <v>154</v>
      </c>
      <c r="I55"/>
      <c r="J55"/>
      <c r="K55"/>
      <c r="L55"/>
      <c r="M55"/>
      <c r="N55"/>
    </row>
    <row r="56" spans="2:16" ht="15">
      <c r="B56" s="363">
        <v>2020</v>
      </c>
      <c r="C56" s="364">
        <v>3</v>
      </c>
      <c r="D56" s="364">
        <v>28</v>
      </c>
      <c r="E56" s="364">
        <v>33</v>
      </c>
      <c r="F56" s="364">
        <v>5</v>
      </c>
      <c r="G56" s="364">
        <v>8</v>
      </c>
      <c r="H56" s="366">
        <v>77</v>
      </c>
      <c r="I56"/>
      <c r="J56"/>
      <c r="K56"/>
      <c r="L56"/>
      <c r="M56"/>
      <c r="N56"/>
    </row>
    <row r="57" spans="2:16" ht="15">
      <c r="B57" s="363" t="s">
        <v>3758</v>
      </c>
      <c r="C57" s="364">
        <v>48</v>
      </c>
      <c r="D57" s="364">
        <v>293</v>
      </c>
      <c r="E57" s="364">
        <v>587</v>
      </c>
      <c r="F57" s="364">
        <v>77</v>
      </c>
      <c r="G57" s="364">
        <v>87</v>
      </c>
      <c r="H57" s="366">
        <v>1092</v>
      </c>
      <c r="I57"/>
      <c r="J57"/>
      <c r="K57"/>
      <c r="L57"/>
      <c r="M57"/>
      <c r="N57"/>
    </row>
    <row r="58" spans="2:16" ht="15">
      <c r="B58"/>
      <c r="C58"/>
      <c r="D58"/>
      <c r="E58"/>
      <c r="F58"/>
      <c r="G58"/>
      <c r="H58"/>
      <c r="I58"/>
      <c r="J58"/>
      <c r="K58"/>
      <c r="L58"/>
      <c r="M58"/>
      <c r="N58"/>
    </row>
    <row r="59" spans="2:16" ht="15">
      <c r="B59"/>
      <c r="C59"/>
      <c r="D59"/>
    </row>
    <row r="60" spans="2:16" ht="15">
      <c r="B60"/>
      <c r="C60"/>
      <c r="D60"/>
    </row>
    <row r="61" spans="2:16" ht="15">
      <c r="B61"/>
      <c r="C61"/>
      <c r="D61"/>
    </row>
    <row r="62" spans="2:16" ht="15">
      <c r="B62"/>
      <c r="C62"/>
      <c r="D62"/>
    </row>
    <row r="63" spans="2:16" ht="15">
      <c r="B63"/>
      <c r="C63"/>
      <c r="D63"/>
    </row>
    <row r="64" spans="2:16" ht="15">
      <c r="B64"/>
      <c r="C64"/>
      <c r="D64"/>
    </row>
  </sheetData>
  <pageMargins left="0.7" right="0.7" top="0.75" bottom="0.75" header="0.3" footer="0.3"/>
  <pageSetup paperSize="9" orientation="portrait" horizontalDpi="1200" verticalDpi="1200" r:id="rId2"/>
  <drawing r:id="rId3"/>
  <tableParts count="1">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434"/>
  <sheetViews>
    <sheetView showGridLines="0" topLeftCell="A7" zoomScale="90" zoomScaleNormal="90" zoomScaleSheetLayoutView="100" workbookViewId="0">
      <selection activeCell="P9" sqref="P9"/>
    </sheetView>
  </sheetViews>
  <sheetFormatPr defaultColWidth="9.42578125" defaultRowHeight="14.25" outlineLevelRow="1"/>
  <cols>
    <col min="1" max="2" width="5.5703125" style="22" customWidth="1"/>
    <col min="3" max="3" width="6.5703125" style="22" customWidth="1"/>
    <col min="4" max="4" width="14.28515625" style="22" customWidth="1"/>
    <col min="5" max="5" width="7.42578125" style="22" customWidth="1"/>
    <col min="6" max="6" width="22.42578125" style="22" customWidth="1"/>
    <col min="7" max="7" width="6.5703125" style="22" customWidth="1"/>
    <col min="8" max="8" width="72.5703125" style="76" customWidth="1"/>
    <col min="9" max="9" width="15" style="22" customWidth="1"/>
    <col min="10" max="10" width="11.5703125" style="22" customWidth="1"/>
    <col min="11" max="11" width="15" style="22" customWidth="1"/>
    <col min="12" max="12" width="21.5703125" style="22" customWidth="1"/>
    <col min="13" max="13" width="12.5703125" style="22" customWidth="1"/>
    <col min="14" max="14" width="16.7109375" style="22" customWidth="1"/>
    <col min="15" max="16384" width="9.42578125" style="22"/>
  </cols>
  <sheetData>
    <row r="1" spans="1:14" ht="23.25">
      <c r="A1" s="23" t="s">
        <v>565</v>
      </c>
      <c r="B1" s="23"/>
      <c r="C1" s="23"/>
      <c r="D1" s="23"/>
      <c r="E1" s="23"/>
      <c r="F1" s="23"/>
      <c r="G1" s="23"/>
      <c r="H1" s="23"/>
      <c r="I1" s="23"/>
      <c r="J1" s="23"/>
      <c r="K1" s="23"/>
      <c r="L1" s="23"/>
      <c r="M1" s="103"/>
      <c r="N1" s="103"/>
    </row>
    <row r="2" spans="1:14">
      <c r="H2" s="80"/>
    </row>
    <row r="3" spans="1:14">
      <c r="F3" s="374" t="s">
        <v>3018</v>
      </c>
      <c r="G3" s="376">
        <v>8</v>
      </c>
      <c r="H3" s="105" t="s">
        <v>122</v>
      </c>
      <c r="I3" s="114">
        <f ca="1">COUNTIF(K:K,"&gt;="&amp;TODAY()-7)</f>
        <v>0</v>
      </c>
    </row>
    <row r="4" spans="1:14">
      <c r="F4" s="375"/>
      <c r="G4" s="377"/>
      <c r="H4" s="105" t="s">
        <v>3019</v>
      </c>
      <c r="I4" s="114">
        <f>COUNTIF(A:A,G3)</f>
        <v>8</v>
      </c>
    </row>
    <row r="6" spans="1:14" ht="60">
      <c r="A6" s="283" t="s">
        <v>3016</v>
      </c>
      <c r="B6" s="283" t="s">
        <v>3017</v>
      </c>
      <c r="C6" s="284" t="s">
        <v>113</v>
      </c>
      <c r="D6" s="285" t="s">
        <v>0</v>
      </c>
      <c r="E6" s="285" t="s">
        <v>4</v>
      </c>
      <c r="F6" s="285" t="s">
        <v>1</v>
      </c>
      <c r="G6" s="285" t="s">
        <v>379</v>
      </c>
      <c r="H6" s="286" t="s">
        <v>2</v>
      </c>
      <c r="I6" s="287" t="s">
        <v>20</v>
      </c>
      <c r="J6" s="287" t="s">
        <v>106</v>
      </c>
      <c r="K6" s="287" t="s">
        <v>121</v>
      </c>
      <c r="L6" s="287" t="s">
        <v>1907</v>
      </c>
      <c r="M6" s="287" t="s">
        <v>3523</v>
      </c>
      <c r="N6" s="287" t="s">
        <v>3524</v>
      </c>
    </row>
    <row r="7" spans="1:14" ht="15.75" customHeight="1">
      <c r="A7" s="378" t="s">
        <v>3953</v>
      </c>
      <c r="B7" s="379"/>
      <c r="C7" s="379"/>
      <c r="D7" s="379"/>
      <c r="E7" s="357"/>
      <c r="F7" s="357"/>
      <c r="G7" s="357"/>
      <c r="H7" s="358"/>
      <c r="I7" s="359"/>
      <c r="J7" s="359"/>
      <c r="K7" s="359"/>
      <c r="L7" s="359"/>
      <c r="M7" s="359"/>
      <c r="N7" s="360"/>
    </row>
    <row r="8" spans="1:14" ht="28.5">
      <c r="A8" s="184">
        <v>8</v>
      </c>
      <c r="B8" s="368">
        <v>8</v>
      </c>
      <c r="C8" s="93" t="s">
        <v>1134</v>
      </c>
      <c r="D8" s="70" t="s">
        <v>3774</v>
      </c>
      <c r="E8" s="70" t="s">
        <v>230</v>
      </c>
      <c r="F8" s="70" t="s">
        <v>3775</v>
      </c>
      <c r="G8" s="70" t="s">
        <v>390</v>
      </c>
      <c r="H8" s="347" t="s">
        <v>3776</v>
      </c>
      <c r="I8" s="72">
        <v>43685</v>
      </c>
      <c r="J8" s="51">
        <v>39.714285714285715</v>
      </c>
      <c r="K8" s="72">
        <v>43964</v>
      </c>
      <c r="L8" s="356"/>
      <c r="M8" s="110" t="s">
        <v>3688</v>
      </c>
      <c r="N8" s="65">
        <f t="shared" ref="N8:N9" si="0">IF(M8="Y",J8-24,"-")</f>
        <v>15.714285714285715</v>
      </c>
    </row>
    <row r="9" spans="1:14" ht="25.5">
      <c r="A9" s="184">
        <v>8</v>
      </c>
      <c r="B9" s="368">
        <v>7</v>
      </c>
      <c r="C9" s="93" t="s">
        <v>1088</v>
      </c>
      <c r="D9" s="70" t="s">
        <v>3656</v>
      </c>
      <c r="E9" s="70" t="s">
        <v>230</v>
      </c>
      <c r="F9" s="70" t="s">
        <v>3657</v>
      </c>
      <c r="G9" s="70" t="s">
        <v>698</v>
      </c>
      <c r="H9" s="347" t="s">
        <v>3659</v>
      </c>
      <c r="I9" s="72">
        <v>43607</v>
      </c>
      <c r="J9" s="51">
        <v>48</v>
      </c>
      <c r="K9" s="72">
        <v>43943</v>
      </c>
      <c r="L9" s="356"/>
      <c r="M9" s="110" t="s">
        <v>3688</v>
      </c>
      <c r="N9" s="65">
        <f t="shared" si="0"/>
        <v>24</v>
      </c>
    </row>
    <row r="10" spans="1:14" ht="25.5">
      <c r="A10" s="184">
        <v>8</v>
      </c>
      <c r="B10" s="368">
        <v>6</v>
      </c>
      <c r="C10" s="93" t="s">
        <v>1133</v>
      </c>
      <c r="D10" s="70" t="s">
        <v>3744</v>
      </c>
      <c r="E10" s="70" t="s">
        <v>351</v>
      </c>
      <c r="F10" s="70" t="s">
        <v>3745</v>
      </c>
      <c r="G10" s="70" t="s">
        <v>698</v>
      </c>
      <c r="H10" s="347" t="s">
        <v>3747</v>
      </c>
      <c r="I10" s="72">
        <v>43657</v>
      </c>
      <c r="J10" s="51">
        <v>38.857142857142854</v>
      </c>
      <c r="K10" s="72">
        <v>43929</v>
      </c>
      <c r="L10" s="356"/>
      <c r="M10" s="110" t="s">
        <v>3688</v>
      </c>
      <c r="N10" s="65">
        <f t="shared" ref="N10" si="1">IF(M10="Y",J10-24,"-")</f>
        <v>14.857142857142854</v>
      </c>
    </row>
    <row r="11" spans="1:14" ht="25.5">
      <c r="A11" s="184">
        <v>8</v>
      </c>
      <c r="B11" s="368">
        <v>5</v>
      </c>
      <c r="C11" s="93" t="s">
        <v>1208</v>
      </c>
      <c r="D11" s="70" t="s">
        <v>3951</v>
      </c>
      <c r="E11" s="70" t="s">
        <v>230</v>
      </c>
      <c r="F11" s="70" t="s">
        <v>3952</v>
      </c>
      <c r="G11" s="70" t="s">
        <v>626</v>
      </c>
      <c r="H11" s="347" t="s">
        <v>4000</v>
      </c>
      <c r="I11" s="72">
        <v>43804</v>
      </c>
      <c r="J11" s="51">
        <v>17</v>
      </c>
      <c r="K11" s="72">
        <v>43922</v>
      </c>
      <c r="L11" s="356"/>
      <c r="M11" s="110" t="s">
        <v>3688</v>
      </c>
      <c r="N11" s="65">
        <f t="shared" ref="N11" si="2">IF(M11="Y",J11-24,"-")</f>
        <v>-7</v>
      </c>
    </row>
    <row r="12" spans="1:14" ht="38.25">
      <c r="A12" s="184">
        <v>8</v>
      </c>
      <c r="B12" s="368">
        <v>4</v>
      </c>
      <c r="C12" s="93" t="s">
        <v>1146</v>
      </c>
      <c r="D12" s="70" t="s">
        <v>3803</v>
      </c>
      <c r="E12" s="70" t="s">
        <v>230</v>
      </c>
      <c r="F12" s="70" t="s">
        <v>3804</v>
      </c>
      <c r="G12" s="70" t="s">
        <v>626</v>
      </c>
      <c r="H12" s="347" t="s">
        <v>3805</v>
      </c>
      <c r="I12" s="72">
        <v>43712</v>
      </c>
      <c r="J12" s="51">
        <v>29</v>
      </c>
      <c r="K12" s="72">
        <v>43915</v>
      </c>
      <c r="L12" s="356"/>
      <c r="M12" s="110" t="s">
        <v>3688</v>
      </c>
      <c r="N12" s="65">
        <f t="shared" ref="N12" si="3">IF(M12="Y",J12-24,"-")</f>
        <v>5</v>
      </c>
    </row>
    <row r="13" spans="1:14" ht="25.5">
      <c r="A13" s="184">
        <v>8</v>
      </c>
      <c r="B13" s="368">
        <v>3</v>
      </c>
      <c r="C13" s="93" t="s">
        <v>1052</v>
      </c>
      <c r="D13" s="70" t="s">
        <v>3469</v>
      </c>
      <c r="E13" s="70" t="s">
        <v>351</v>
      </c>
      <c r="F13" s="70" t="s">
        <v>3470</v>
      </c>
      <c r="G13" s="70" t="s">
        <v>390</v>
      </c>
      <c r="H13" s="347" t="s">
        <v>3471</v>
      </c>
      <c r="I13" s="72">
        <v>43514</v>
      </c>
      <c r="J13" s="51">
        <f ca="1">('PHR Prod'!$F$3-I13)/7</f>
        <v>74.428571428571431</v>
      </c>
      <c r="K13" s="72">
        <v>43902</v>
      </c>
      <c r="L13" s="356"/>
      <c r="M13" s="110" t="s">
        <v>3688</v>
      </c>
      <c r="N13" s="65">
        <f t="shared" ref="N13:N14" ca="1" si="4">IF(M13="Y",J13-24,"-")</f>
        <v>50.428571428571431</v>
      </c>
    </row>
    <row r="14" spans="1:14" ht="25.5">
      <c r="A14" s="184">
        <v>8</v>
      </c>
      <c r="B14" s="368">
        <v>2</v>
      </c>
      <c r="C14" s="93" t="s">
        <v>1089</v>
      </c>
      <c r="D14" s="70" t="s">
        <v>3658</v>
      </c>
      <c r="E14" s="70" t="s">
        <v>230</v>
      </c>
      <c r="F14" s="70" t="s">
        <v>3657</v>
      </c>
      <c r="G14" s="70" t="s">
        <v>698</v>
      </c>
      <c r="H14" s="347" t="s">
        <v>3660</v>
      </c>
      <c r="I14" s="72">
        <v>43612</v>
      </c>
      <c r="J14" s="51">
        <v>40</v>
      </c>
      <c r="K14" s="72">
        <v>43892</v>
      </c>
      <c r="L14" s="356"/>
      <c r="M14" s="110" t="s">
        <v>3688</v>
      </c>
      <c r="N14" s="65">
        <f t="shared" si="4"/>
        <v>16</v>
      </c>
    </row>
    <row r="15" spans="1:14" ht="25.5">
      <c r="A15" s="184">
        <v>8</v>
      </c>
      <c r="B15" s="368">
        <v>1</v>
      </c>
      <c r="C15" s="93" t="s">
        <v>1206</v>
      </c>
      <c r="D15" s="70" t="s">
        <v>3852</v>
      </c>
      <c r="E15" s="70" t="s">
        <v>230</v>
      </c>
      <c r="F15" s="70" t="s">
        <v>3853</v>
      </c>
      <c r="G15" s="70" t="s">
        <v>698</v>
      </c>
      <c r="H15" s="347" t="s">
        <v>3854</v>
      </c>
      <c r="I15" s="72">
        <v>43740</v>
      </c>
      <c r="J15" s="51">
        <v>16</v>
      </c>
      <c r="K15" s="72">
        <v>43854</v>
      </c>
      <c r="L15" s="356"/>
      <c r="M15" s="110" t="s">
        <v>3688</v>
      </c>
      <c r="N15" s="65">
        <f t="shared" ref="N15:N19" si="5">IF(M15="Y",J15-24,"-")</f>
        <v>-8</v>
      </c>
    </row>
    <row r="16" spans="1:14" ht="15">
      <c r="A16" s="281" t="s">
        <v>3394</v>
      </c>
      <c r="B16" s="280"/>
      <c r="C16" s="280"/>
      <c r="D16" s="280"/>
      <c r="E16" s="280"/>
      <c r="F16" s="280"/>
      <c r="G16" s="280"/>
      <c r="H16" s="280"/>
      <c r="I16" s="280"/>
      <c r="J16" s="280"/>
      <c r="K16" s="280"/>
      <c r="L16" s="280"/>
      <c r="M16" s="56"/>
      <c r="N16" s="282"/>
    </row>
    <row r="17" spans="1:14" s="260" customFormat="1" ht="25.5">
      <c r="A17" s="184">
        <v>7</v>
      </c>
      <c r="B17" s="184">
        <v>20</v>
      </c>
      <c r="C17" s="256" t="s">
        <v>1072</v>
      </c>
      <c r="D17" s="257" t="s">
        <v>3564</v>
      </c>
      <c r="E17" s="257" t="s">
        <v>230</v>
      </c>
      <c r="F17" s="257" t="s">
        <v>3565</v>
      </c>
      <c r="G17" s="257" t="s">
        <v>411</v>
      </c>
      <c r="H17" s="346" t="s">
        <v>3566</v>
      </c>
      <c r="I17" s="259">
        <v>43546</v>
      </c>
      <c r="J17" s="110">
        <v>39</v>
      </c>
      <c r="K17" s="185">
        <v>43818</v>
      </c>
      <c r="L17" s="185"/>
      <c r="M17" s="110" t="s">
        <v>3688</v>
      </c>
      <c r="N17" s="65">
        <f t="shared" si="5"/>
        <v>15</v>
      </c>
    </row>
    <row r="18" spans="1:14" s="260" customFormat="1" ht="25.5">
      <c r="A18" s="184">
        <v>7</v>
      </c>
      <c r="B18" s="184">
        <v>19</v>
      </c>
      <c r="C18" s="256" t="s">
        <v>1073</v>
      </c>
      <c r="D18" s="257" t="s">
        <v>3598</v>
      </c>
      <c r="E18" s="257" t="s">
        <v>230</v>
      </c>
      <c r="F18" s="257" t="s">
        <v>3599</v>
      </c>
      <c r="G18" s="257" t="s">
        <v>626</v>
      </c>
      <c r="H18" s="346" t="s">
        <v>3600</v>
      </c>
      <c r="I18" s="259">
        <v>43571</v>
      </c>
      <c r="J18" s="110">
        <v>35.428571428571431</v>
      </c>
      <c r="K18" s="185">
        <v>43818</v>
      </c>
      <c r="L18" s="185"/>
      <c r="M18" s="110" t="s">
        <v>3688</v>
      </c>
      <c r="N18" s="65">
        <f t="shared" si="5"/>
        <v>11.428571428571431</v>
      </c>
    </row>
    <row r="19" spans="1:14" s="260" customFormat="1" ht="25.5">
      <c r="A19" s="184">
        <v>7</v>
      </c>
      <c r="B19" s="184">
        <v>18</v>
      </c>
      <c r="C19" s="256" t="s">
        <v>1045</v>
      </c>
      <c r="D19" s="257" t="s">
        <v>3371</v>
      </c>
      <c r="E19" s="257" t="s">
        <v>230</v>
      </c>
      <c r="F19" s="257" t="s">
        <v>3372</v>
      </c>
      <c r="G19" s="257" t="s">
        <v>626</v>
      </c>
      <c r="H19" s="346" t="s">
        <v>3377</v>
      </c>
      <c r="I19" s="259">
        <v>43430</v>
      </c>
      <c r="J19" s="110">
        <v>49</v>
      </c>
      <c r="K19" s="185">
        <v>43773</v>
      </c>
      <c r="L19" s="185"/>
      <c r="M19" s="110" t="s">
        <v>3688</v>
      </c>
      <c r="N19" s="65">
        <f t="shared" si="5"/>
        <v>25</v>
      </c>
    </row>
    <row r="20" spans="1:14" s="260" customFormat="1" ht="25.5">
      <c r="A20" s="184">
        <v>7</v>
      </c>
      <c r="B20" s="184">
        <v>17</v>
      </c>
      <c r="C20" s="256" t="s">
        <v>924</v>
      </c>
      <c r="D20" s="257" t="s">
        <v>3263</v>
      </c>
      <c r="E20" s="257" t="s">
        <v>351</v>
      </c>
      <c r="F20" s="257" t="s">
        <v>3264</v>
      </c>
      <c r="G20" s="257" t="s">
        <v>411</v>
      </c>
      <c r="H20" s="346" t="s">
        <v>3325</v>
      </c>
      <c r="I20" s="259">
        <v>43353</v>
      </c>
      <c r="J20" s="110">
        <v>53</v>
      </c>
      <c r="K20" s="185">
        <v>43724</v>
      </c>
      <c r="L20" s="185"/>
      <c r="M20" s="110" t="s">
        <v>3688</v>
      </c>
      <c r="N20" s="65">
        <f t="shared" ref="N20" si="6">IF(M20="Y",J20-24,"-")</f>
        <v>29</v>
      </c>
    </row>
    <row r="21" spans="1:14" s="260" customFormat="1" ht="25.5">
      <c r="A21" s="184">
        <v>7</v>
      </c>
      <c r="B21" s="184">
        <v>16</v>
      </c>
      <c r="C21" s="256" t="s">
        <v>891</v>
      </c>
      <c r="D21" s="257" t="s">
        <v>3113</v>
      </c>
      <c r="E21" s="257" t="s">
        <v>230</v>
      </c>
      <c r="F21" s="257" t="s">
        <v>3114</v>
      </c>
      <c r="G21" s="257" t="s">
        <v>411</v>
      </c>
      <c r="H21" s="346" t="s">
        <v>3116</v>
      </c>
      <c r="I21" s="259">
        <v>43230</v>
      </c>
      <c r="J21" s="110">
        <v>70</v>
      </c>
      <c r="K21" s="185">
        <v>43719</v>
      </c>
      <c r="L21" s="185"/>
      <c r="M21" s="110" t="s">
        <v>3688</v>
      </c>
      <c r="N21" s="65">
        <f t="shared" ref="N21:N22" si="7">IF(M21="Y",J21-24,"-")</f>
        <v>46</v>
      </c>
    </row>
    <row r="22" spans="1:14" s="260" customFormat="1">
      <c r="A22" s="184">
        <v>7</v>
      </c>
      <c r="B22" s="184">
        <v>15</v>
      </c>
      <c r="C22" s="256" t="s">
        <v>949</v>
      </c>
      <c r="D22" s="257" t="s">
        <v>3366</v>
      </c>
      <c r="E22" s="257" t="s">
        <v>230</v>
      </c>
      <c r="F22" s="257" t="s">
        <v>3367</v>
      </c>
      <c r="G22" s="257" t="s">
        <v>698</v>
      </c>
      <c r="H22" s="346" t="s">
        <v>3374</v>
      </c>
      <c r="I22" s="259">
        <v>43391</v>
      </c>
      <c r="J22" s="110">
        <v>45.714285714285715</v>
      </c>
      <c r="K22" s="185">
        <v>43711</v>
      </c>
      <c r="L22" s="185"/>
      <c r="M22" s="110" t="s">
        <v>3762</v>
      </c>
      <c r="N22" s="65">
        <f t="shared" si="7"/>
        <v>21.714285714285715</v>
      </c>
    </row>
    <row r="23" spans="1:14" s="260" customFormat="1" ht="25.5">
      <c r="A23" s="184">
        <v>7</v>
      </c>
      <c r="B23" s="184">
        <v>14</v>
      </c>
      <c r="C23" s="256" t="s">
        <v>983</v>
      </c>
      <c r="D23" s="257" t="s">
        <v>3368</v>
      </c>
      <c r="E23" s="257" t="s">
        <v>230</v>
      </c>
      <c r="F23" s="257" t="s">
        <v>3369</v>
      </c>
      <c r="G23" s="257" t="s">
        <v>390</v>
      </c>
      <c r="H23" s="346" t="s">
        <v>3375</v>
      </c>
      <c r="I23" s="259">
        <v>43391</v>
      </c>
      <c r="J23" s="110">
        <v>42.714285714285715</v>
      </c>
      <c r="K23" s="185">
        <v>43690</v>
      </c>
      <c r="L23" s="185"/>
      <c r="M23" s="110" t="s">
        <v>3762</v>
      </c>
      <c r="N23" s="65">
        <f t="shared" ref="N23" si="8">IF(M23="Y",J23-24,"-")</f>
        <v>18.714285714285715</v>
      </c>
    </row>
    <row r="24" spans="1:14" s="260" customFormat="1" ht="25.5">
      <c r="A24" s="184">
        <v>7</v>
      </c>
      <c r="B24" s="184">
        <v>13</v>
      </c>
      <c r="C24" s="256" t="s">
        <v>941</v>
      </c>
      <c r="D24" s="257" t="s">
        <v>3761</v>
      </c>
      <c r="E24" s="257" t="s">
        <v>230</v>
      </c>
      <c r="F24" s="257" t="s">
        <v>3323</v>
      </c>
      <c r="G24" s="257" t="s">
        <v>411</v>
      </c>
      <c r="H24" s="346" t="s">
        <v>3328</v>
      </c>
      <c r="I24" s="259">
        <v>43360</v>
      </c>
      <c r="J24" s="110">
        <v>44</v>
      </c>
      <c r="K24" s="185">
        <v>43671</v>
      </c>
      <c r="L24" s="185"/>
      <c r="M24" s="110" t="s">
        <v>3762</v>
      </c>
      <c r="N24" s="65">
        <f t="shared" ref="N24:N25" si="9">IF(M24="Y",J24-24,"-")</f>
        <v>20</v>
      </c>
    </row>
    <row r="25" spans="1:14" ht="25.5">
      <c r="A25" s="184">
        <v>7</v>
      </c>
      <c r="B25" s="184">
        <v>12</v>
      </c>
      <c r="C25" s="69" t="s">
        <v>1050</v>
      </c>
      <c r="D25" s="70" t="s">
        <v>3451</v>
      </c>
      <c r="E25" s="70" t="s">
        <v>351</v>
      </c>
      <c r="F25" s="70" t="s">
        <v>3452</v>
      </c>
      <c r="G25" s="70" t="s">
        <v>626</v>
      </c>
      <c r="H25" s="71" t="s">
        <v>3453</v>
      </c>
      <c r="I25" s="145">
        <v>43496</v>
      </c>
      <c r="J25" s="65">
        <v>20.857142857142858</v>
      </c>
      <c r="K25" s="72">
        <v>43642</v>
      </c>
      <c r="L25" s="185"/>
      <c r="M25" s="65" t="str">
        <f t="shared" ref="M25" si="10">IF(J25&gt;24,"Y","N")</f>
        <v>N</v>
      </c>
      <c r="N25" s="65" t="str">
        <f t="shared" si="9"/>
        <v>-</v>
      </c>
    </row>
    <row r="26" spans="1:14" ht="25.5">
      <c r="A26" s="184">
        <v>7</v>
      </c>
      <c r="B26" s="184">
        <v>11</v>
      </c>
      <c r="C26" s="69" t="s">
        <v>940</v>
      </c>
      <c r="D26" s="70" t="s">
        <v>3321</v>
      </c>
      <c r="E26" s="70" t="s">
        <v>230</v>
      </c>
      <c r="F26" s="70" t="s">
        <v>3322</v>
      </c>
      <c r="G26" s="70" t="s">
        <v>698</v>
      </c>
      <c r="H26" s="71" t="s">
        <v>3327</v>
      </c>
      <c r="I26" s="145">
        <v>43357</v>
      </c>
      <c r="J26" s="65">
        <v>37.714285714285715</v>
      </c>
      <c r="K26" s="72">
        <v>43621</v>
      </c>
      <c r="L26" s="185"/>
      <c r="M26" s="65" t="str">
        <f t="shared" ref="M26" si="11">IF(J26&gt;24,"Y","N")</f>
        <v>Y</v>
      </c>
      <c r="N26" s="65">
        <f t="shared" ref="N26" si="12">IF(M26="Y",J26-24,"-")</f>
        <v>13.714285714285715</v>
      </c>
    </row>
    <row r="27" spans="1:14" ht="25.5">
      <c r="A27" s="184">
        <v>7</v>
      </c>
      <c r="B27" s="184">
        <v>10</v>
      </c>
      <c r="C27" s="69" t="s">
        <v>986</v>
      </c>
      <c r="D27" s="70" t="s">
        <v>3370</v>
      </c>
      <c r="E27" s="70" t="s">
        <v>230</v>
      </c>
      <c r="F27" s="70" t="s">
        <v>3373</v>
      </c>
      <c r="G27" s="70" t="s">
        <v>694</v>
      </c>
      <c r="H27" s="71" t="s">
        <v>3376</v>
      </c>
      <c r="I27" s="145">
        <v>43395</v>
      </c>
      <c r="J27" s="65">
        <v>28.428571428571427</v>
      </c>
      <c r="K27" s="72">
        <v>43594</v>
      </c>
      <c r="L27" s="185"/>
      <c r="M27" s="65" t="str">
        <f t="shared" ref="M27:M32" si="13">IF(J27&gt;24,"Y","N")</f>
        <v>Y</v>
      </c>
      <c r="N27" s="65">
        <f t="shared" ref="N27:N32" si="14">IF(M27="Y",J27-24,"-")</f>
        <v>4.428571428571427</v>
      </c>
    </row>
    <row r="28" spans="1:14" ht="28.5">
      <c r="A28" s="184">
        <v>7</v>
      </c>
      <c r="B28" s="184">
        <v>9</v>
      </c>
      <c r="C28" s="69" t="s">
        <v>923</v>
      </c>
      <c r="D28" s="70" t="s">
        <v>3261</v>
      </c>
      <c r="E28" s="70" t="s">
        <v>230</v>
      </c>
      <c r="F28" s="70" t="s">
        <v>3262</v>
      </c>
      <c r="G28" s="70" t="s">
        <v>390</v>
      </c>
      <c r="H28" s="71" t="s">
        <v>3265</v>
      </c>
      <c r="I28" s="145">
        <v>43339</v>
      </c>
      <c r="J28" s="65">
        <v>36.285714285714285</v>
      </c>
      <c r="K28" s="72">
        <v>43593</v>
      </c>
      <c r="L28" s="185"/>
      <c r="M28" s="65" t="str">
        <f t="shared" si="13"/>
        <v>Y</v>
      </c>
      <c r="N28" s="65">
        <f t="shared" si="14"/>
        <v>12.285714285714285</v>
      </c>
    </row>
    <row r="29" spans="1:14" ht="28.5">
      <c r="A29" s="184">
        <v>7</v>
      </c>
      <c r="B29" s="184">
        <v>8</v>
      </c>
      <c r="C29" s="69" t="s">
        <v>892</v>
      </c>
      <c r="D29" s="70" t="s">
        <v>3162</v>
      </c>
      <c r="E29" s="70" t="s">
        <v>351</v>
      </c>
      <c r="F29" s="70" t="s">
        <v>3163</v>
      </c>
      <c r="G29" s="70" t="s">
        <v>411</v>
      </c>
      <c r="H29" s="71" t="s">
        <v>3164</v>
      </c>
      <c r="I29" s="145">
        <v>43264</v>
      </c>
      <c r="J29" s="65">
        <v>46.285714285714285</v>
      </c>
      <c r="K29" s="72">
        <v>43587</v>
      </c>
      <c r="L29" s="185"/>
      <c r="M29" s="65" t="str">
        <f t="shared" si="13"/>
        <v>Y</v>
      </c>
      <c r="N29" s="65">
        <f t="shared" si="14"/>
        <v>22.285714285714285</v>
      </c>
    </row>
    <row r="30" spans="1:14" ht="38.25">
      <c r="A30" s="184">
        <v>7</v>
      </c>
      <c r="B30" s="184">
        <v>7</v>
      </c>
      <c r="C30" s="69" t="s">
        <v>864</v>
      </c>
      <c r="D30" s="70" t="s">
        <v>2830</v>
      </c>
      <c r="E30" s="70" t="s">
        <v>230</v>
      </c>
      <c r="F30" s="70" t="s">
        <v>2831</v>
      </c>
      <c r="G30" s="70" t="s">
        <v>626</v>
      </c>
      <c r="H30" s="71" t="s">
        <v>2832</v>
      </c>
      <c r="I30" s="145">
        <v>43032</v>
      </c>
      <c r="J30" s="65">
        <v>79.142857142857139</v>
      </c>
      <c r="K30" s="72">
        <v>43586</v>
      </c>
      <c r="L30" s="185"/>
      <c r="M30" s="65" t="str">
        <f t="shared" si="13"/>
        <v>Y</v>
      </c>
      <c r="N30" s="65">
        <f t="shared" si="14"/>
        <v>55.142857142857139</v>
      </c>
    </row>
    <row r="31" spans="1:14" ht="38.25">
      <c r="A31" s="184">
        <v>7</v>
      </c>
      <c r="B31" s="184">
        <v>6</v>
      </c>
      <c r="C31" s="69" t="s">
        <v>925</v>
      </c>
      <c r="D31" s="70" t="s">
        <v>3319</v>
      </c>
      <c r="E31" s="70" t="s">
        <v>230</v>
      </c>
      <c r="F31" s="70" t="s">
        <v>3320</v>
      </c>
      <c r="G31" s="70" t="s">
        <v>698</v>
      </c>
      <c r="H31" s="71" t="s">
        <v>3326</v>
      </c>
      <c r="I31" s="145">
        <v>43356</v>
      </c>
      <c r="J31" s="65">
        <v>28.857142857142858</v>
      </c>
      <c r="K31" s="72">
        <v>43558</v>
      </c>
      <c r="L31" s="185"/>
      <c r="M31" s="65" t="str">
        <f t="shared" si="13"/>
        <v>Y</v>
      </c>
      <c r="N31" s="65">
        <f t="shared" si="14"/>
        <v>4.8571428571428577</v>
      </c>
    </row>
    <row r="32" spans="1:14" ht="28.5">
      <c r="A32" s="184">
        <v>7</v>
      </c>
      <c r="B32" s="184">
        <v>5</v>
      </c>
      <c r="C32" s="69" t="s">
        <v>860</v>
      </c>
      <c r="D32" s="70" t="s">
        <v>2769</v>
      </c>
      <c r="E32" s="70" t="s">
        <v>230</v>
      </c>
      <c r="F32" s="70" t="s">
        <v>2771</v>
      </c>
      <c r="G32" s="70" t="s">
        <v>390</v>
      </c>
      <c r="H32" s="71" t="s">
        <v>2770</v>
      </c>
      <c r="I32" s="145">
        <v>42991</v>
      </c>
      <c r="J32" s="65">
        <v>74.857142857142861</v>
      </c>
      <c r="K32" s="72">
        <v>43515</v>
      </c>
      <c r="L32" s="185"/>
      <c r="M32" s="65" t="str">
        <f t="shared" si="13"/>
        <v>Y</v>
      </c>
      <c r="N32" s="65">
        <f t="shared" si="14"/>
        <v>50.857142857142861</v>
      </c>
    </row>
    <row r="33" spans="1:14" ht="28.5">
      <c r="A33" s="184">
        <v>7</v>
      </c>
      <c r="B33" s="184">
        <v>4</v>
      </c>
      <c r="C33" s="69" t="s">
        <v>842</v>
      </c>
      <c r="D33" s="70" t="s">
        <v>2742</v>
      </c>
      <c r="E33" s="70" t="s">
        <v>230</v>
      </c>
      <c r="F33" s="70" t="s">
        <v>2743</v>
      </c>
      <c r="G33" s="70" t="s">
        <v>626</v>
      </c>
      <c r="H33" s="71" t="s">
        <v>2746</v>
      </c>
      <c r="I33" s="145">
        <v>42968</v>
      </c>
      <c r="J33" s="65">
        <v>76.285714285714292</v>
      </c>
      <c r="K33" s="72">
        <v>43502</v>
      </c>
      <c r="L33" s="185"/>
      <c r="M33" s="65" t="str">
        <f t="shared" ref="M33:M96" si="15">IF(J33&gt;24,"Y","N")</f>
        <v>Y</v>
      </c>
      <c r="N33" s="65">
        <f t="shared" ref="N33:N96" si="16">IF(M33="Y",J33-24,"-")</f>
        <v>52.285714285714292</v>
      </c>
    </row>
    <row r="34" spans="1:14" ht="51">
      <c r="A34" s="184">
        <v>7</v>
      </c>
      <c r="B34" s="184">
        <v>3</v>
      </c>
      <c r="C34" s="69" t="s">
        <v>741</v>
      </c>
      <c r="D34" s="70" t="s">
        <v>2269</v>
      </c>
      <c r="E34" s="70" t="s">
        <v>230</v>
      </c>
      <c r="F34" s="70" t="s">
        <v>2270</v>
      </c>
      <c r="G34" s="70" t="s">
        <v>698</v>
      </c>
      <c r="H34" s="71" t="s">
        <v>2271</v>
      </c>
      <c r="I34" s="145">
        <v>42674</v>
      </c>
      <c r="J34" s="65">
        <v>116</v>
      </c>
      <c r="K34" s="72">
        <v>43486</v>
      </c>
      <c r="L34" s="185">
        <v>42956</v>
      </c>
      <c r="M34" s="65" t="str">
        <f t="shared" si="15"/>
        <v>Y</v>
      </c>
      <c r="N34" s="65">
        <f t="shared" si="16"/>
        <v>92</v>
      </c>
    </row>
    <row r="35" spans="1:14" ht="42.75">
      <c r="A35" s="184">
        <v>7</v>
      </c>
      <c r="B35" s="184">
        <v>2</v>
      </c>
      <c r="C35" s="69" t="s">
        <v>922</v>
      </c>
      <c r="D35" s="70" t="s">
        <v>3190</v>
      </c>
      <c r="E35" s="70" t="s">
        <v>230</v>
      </c>
      <c r="F35" s="70" t="s">
        <v>3191</v>
      </c>
      <c r="G35" s="70" t="s">
        <v>411</v>
      </c>
      <c r="H35" s="71" t="s">
        <v>3192</v>
      </c>
      <c r="I35" s="145">
        <v>43285</v>
      </c>
      <c r="J35" s="65">
        <v>27</v>
      </c>
      <c r="K35" s="72">
        <v>43474</v>
      </c>
      <c r="L35" s="185"/>
      <c r="M35" s="65" t="str">
        <f t="shared" si="15"/>
        <v>Y</v>
      </c>
      <c r="N35" s="65">
        <f t="shared" si="16"/>
        <v>3</v>
      </c>
    </row>
    <row r="36" spans="1:14" ht="28.5">
      <c r="A36" s="184">
        <v>7</v>
      </c>
      <c r="B36" s="184">
        <v>1</v>
      </c>
      <c r="C36" s="69" t="s">
        <v>889</v>
      </c>
      <c r="D36" s="70" t="s">
        <v>3059</v>
      </c>
      <c r="E36" s="70" t="s">
        <v>351</v>
      </c>
      <c r="F36" s="70" t="s">
        <v>3060</v>
      </c>
      <c r="G36" s="70" t="s">
        <v>390</v>
      </c>
      <c r="H36" s="141" t="s">
        <v>3061</v>
      </c>
      <c r="I36" s="145">
        <v>43186</v>
      </c>
      <c r="J36" s="65">
        <v>41</v>
      </c>
      <c r="K36" s="72">
        <v>43473</v>
      </c>
      <c r="L36" s="185"/>
      <c r="M36" s="65" t="str">
        <f t="shared" si="15"/>
        <v>Y</v>
      </c>
      <c r="N36" s="65">
        <f t="shared" si="16"/>
        <v>17</v>
      </c>
    </row>
    <row r="37" spans="1:14" ht="15">
      <c r="A37" s="281" t="s">
        <v>2963</v>
      </c>
      <c r="B37" s="280"/>
      <c r="C37" s="280"/>
      <c r="D37" s="280"/>
      <c r="E37" s="280"/>
      <c r="F37" s="280"/>
      <c r="G37" s="280"/>
      <c r="H37" s="280"/>
      <c r="I37" s="280"/>
      <c r="J37" s="280"/>
      <c r="K37" s="280"/>
      <c r="L37" s="280"/>
      <c r="M37" s="56"/>
      <c r="N37" s="282"/>
    </row>
    <row r="38" spans="1:14" ht="25.5">
      <c r="A38" s="184">
        <v>6</v>
      </c>
      <c r="B38" s="184">
        <v>13</v>
      </c>
      <c r="C38" s="69" t="s">
        <v>948</v>
      </c>
      <c r="D38" s="70" t="s">
        <v>3324</v>
      </c>
      <c r="E38" s="70" t="s">
        <v>351</v>
      </c>
      <c r="F38" s="70" t="s">
        <v>3323</v>
      </c>
      <c r="G38" s="70" t="s">
        <v>384</v>
      </c>
      <c r="H38" s="141" t="s">
        <v>3329</v>
      </c>
      <c r="I38" s="145">
        <v>43384</v>
      </c>
      <c r="J38" s="65">
        <v>6</v>
      </c>
      <c r="K38" s="72">
        <v>43426</v>
      </c>
      <c r="L38" s="185" t="s">
        <v>3330</v>
      </c>
      <c r="M38" s="65" t="str">
        <f t="shared" si="15"/>
        <v>N</v>
      </c>
      <c r="N38" s="65" t="str">
        <f t="shared" si="16"/>
        <v>-</v>
      </c>
    </row>
    <row r="39" spans="1:14" ht="38.25">
      <c r="A39" s="184">
        <v>6</v>
      </c>
      <c r="B39" s="184">
        <v>12</v>
      </c>
      <c r="C39" s="69" t="s">
        <v>837</v>
      </c>
      <c r="D39" s="70" t="s">
        <v>2677</v>
      </c>
      <c r="E39" s="70" t="s">
        <v>230</v>
      </c>
      <c r="F39" s="70" t="s">
        <v>2678</v>
      </c>
      <c r="G39" s="70" t="s">
        <v>390</v>
      </c>
      <c r="H39" s="141" t="s">
        <v>2679</v>
      </c>
      <c r="I39" s="145">
        <v>42942</v>
      </c>
      <c r="J39" s="65">
        <v>67.285714285714292</v>
      </c>
      <c r="K39" s="72">
        <v>43413</v>
      </c>
      <c r="L39" s="185"/>
      <c r="M39" s="65" t="str">
        <f t="shared" si="15"/>
        <v>Y</v>
      </c>
      <c r="N39" s="65">
        <f t="shared" si="16"/>
        <v>43.285714285714292</v>
      </c>
    </row>
    <row r="40" spans="1:14" ht="57">
      <c r="A40" s="184">
        <v>6</v>
      </c>
      <c r="B40" s="184">
        <v>11</v>
      </c>
      <c r="C40" s="69" t="s">
        <v>863</v>
      </c>
      <c r="D40" s="70" t="s">
        <v>2817</v>
      </c>
      <c r="E40" s="70" t="s">
        <v>230</v>
      </c>
      <c r="F40" s="70" t="s">
        <v>2818</v>
      </c>
      <c r="G40" s="70" t="s">
        <v>626</v>
      </c>
      <c r="H40" s="141" t="s">
        <v>2819</v>
      </c>
      <c r="I40" s="145">
        <v>43014</v>
      </c>
      <c r="J40" s="65">
        <v>53.571428571428569</v>
      </c>
      <c r="K40" s="72">
        <v>43389</v>
      </c>
      <c r="L40" s="185"/>
      <c r="M40" s="65" t="str">
        <f t="shared" si="15"/>
        <v>Y</v>
      </c>
      <c r="N40" s="65">
        <f t="shared" si="16"/>
        <v>29.571428571428569</v>
      </c>
    </row>
    <row r="41" spans="1:14" ht="38.25">
      <c r="A41" s="184">
        <v>6</v>
      </c>
      <c r="B41" s="184">
        <v>10</v>
      </c>
      <c r="C41" s="69" t="s">
        <v>865</v>
      </c>
      <c r="D41" s="70" t="s">
        <v>3226</v>
      </c>
      <c r="E41" s="70" t="s">
        <v>230</v>
      </c>
      <c r="F41" s="70" t="s">
        <v>3227</v>
      </c>
      <c r="G41" s="70" t="s">
        <v>390</v>
      </c>
      <c r="H41" s="141" t="s">
        <v>2861</v>
      </c>
      <c r="I41" s="145">
        <v>43047</v>
      </c>
      <c r="J41" s="65">
        <v>42</v>
      </c>
      <c r="K41" s="72">
        <v>43342</v>
      </c>
      <c r="L41" s="185"/>
      <c r="M41" s="65" t="str">
        <f t="shared" si="15"/>
        <v>Y</v>
      </c>
      <c r="N41" s="65">
        <f t="shared" si="16"/>
        <v>18</v>
      </c>
    </row>
    <row r="42" spans="1:14" ht="38.25">
      <c r="A42" s="295">
        <v>6</v>
      </c>
      <c r="B42" s="295">
        <v>9</v>
      </c>
      <c r="C42" s="289" t="s">
        <v>796</v>
      </c>
      <c r="D42" s="290" t="s">
        <v>2502</v>
      </c>
      <c r="E42" s="290" t="s">
        <v>230</v>
      </c>
      <c r="F42" s="290" t="s">
        <v>3165</v>
      </c>
      <c r="G42" s="290" t="s">
        <v>698</v>
      </c>
      <c r="H42" s="296" t="s">
        <v>2505</v>
      </c>
      <c r="I42" s="292">
        <v>42829</v>
      </c>
      <c r="J42" s="293">
        <v>68</v>
      </c>
      <c r="K42" s="294">
        <v>43304</v>
      </c>
      <c r="L42" s="185" t="s">
        <v>3166</v>
      </c>
      <c r="M42" s="65" t="str">
        <f t="shared" si="15"/>
        <v>Y</v>
      </c>
      <c r="N42" s="65">
        <f t="shared" si="16"/>
        <v>44</v>
      </c>
    </row>
    <row r="43" spans="1:14" ht="28.5">
      <c r="A43" s="184">
        <v>6</v>
      </c>
      <c r="B43" s="184">
        <v>8</v>
      </c>
      <c r="C43" s="69" t="s">
        <v>826</v>
      </c>
      <c r="D43" s="70" t="s">
        <v>2617</v>
      </c>
      <c r="E43" s="70" t="s">
        <v>351</v>
      </c>
      <c r="F43" s="70" t="s">
        <v>2618</v>
      </c>
      <c r="G43" s="70" t="s">
        <v>390</v>
      </c>
      <c r="H43" s="141" t="s">
        <v>2621</v>
      </c>
      <c r="I43" s="145">
        <v>42905</v>
      </c>
      <c r="J43" s="65">
        <v>54</v>
      </c>
      <c r="K43" s="72">
        <v>43283</v>
      </c>
      <c r="L43" s="185">
        <v>43137</v>
      </c>
      <c r="M43" s="65" t="str">
        <f t="shared" si="15"/>
        <v>Y</v>
      </c>
      <c r="N43" s="65">
        <f t="shared" si="16"/>
        <v>30</v>
      </c>
    </row>
    <row r="44" spans="1:14" ht="28.5">
      <c r="A44" s="184">
        <v>6</v>
      </c>
      <c r="B44" s="184">
        <v>7</v>
      </c>
      <c r="C44" s="69" t="s">
        <v>838</v>
      </c>
      <c r="D44" s="70" t="s">
        <v>2738</v>
      </c>
      <c r="E44" s="70" t="s">
        <v>230</v>
      </c>
      <c r="F44" s="70" t="s">
        <v>2739</v>
      </c>
      <c r="G44" s="70" t="s">
        <v>411</v>
      </c>
      <c r="H44" s="141" t="s">
        <v>2744</v>
      </c>
      <c r="I44" s="145">
        <v>42963</v>
      </c>
      <c r="J44" s="65">
        <v>44.142857142857146</v>
      </c>
      <c r="K44" s="72">
        <v>43272</v>
      </c>
      <c r="L44" s="185"/>
      <c r="M44" s="65" t="str">
        <f t="shared" si="15"/>
        <v>Y</v>
      </c>
      <c r="N44" s="65">
        <f t="shared" si="16"/>
        <v>20.142857142857146</v>
      </c>
    </row>
    <row r="45" spans="1:14" ht="38.25">
      <c r="A45" s="184">
        <v>6</v>
      </c>
      <c r="B45" s="184">
        <v>6</v>
      </c>
      <c r="C45" s="69" t="s">
        <v>831</v>
      </c>
      <c r="D45" s="70" t="s">
        <v>2638</v>
      </c>
      <c r="E45" s="70" t="s">
        <v>230</v>
      </c>
      <c r="F45" s="70" t="s">
        <v>2748</v>
      </c>
      <c r="G45" s="70" t="s">
        <v>411</v>
      </c>
      <c r="H45" s="141" t="s">
        <v>2644</v>
      </c>
      <c r="I45" s="145">
        <v>42922</v>
      </c>
      <c r="J45" s="65">
        <v>49.571428571428569</v>
      </c>
      <c r="K45" s="72">
        <v>43269</v>
      </c>
      <c r="L45" s="185"/>
      <c r="M45" s="65" t="str">
        <f t="shared" si="15"/>
        <v>Y</v>
      </c>
      <c r="N45" s="65">
        <f t="shared" si="16"/>
        <v>25.571428571428569</v>
      </c>
    </row>
    <row r="46" spans="1:14" ht="28.5">
      <c r="A46" s="184">
        <v>6</v>
      </c>
      <c r="B46" s="184">
        <v>5</v>
      </c>
      <c r="C46" s="69" t="s">
        <v>817</v>
      </c>
      <c r="D46" s="70" t="s">
        <v>2600</v>
      </c>
      <c r="E46" s="70" t="s">
        <v>230</v>
      </c>
      <c r="F46" s="70" t="s">
        <v>2599</v>
      </c>
      <c r="G46" s="70" t="s">
        <v>698</v>
      </c>
      <c r="H46" s="141" t="s">
        <v>2606</v>
      </c>
      <c r="I46" s="145">
        <v>42895</v>
      </c>
      <c r="J46" s="65">
        <v>41.857142857142854</v>
      </c>
      <c r="K46" s="72">
        <v>43188</v>
      </c>
      <c r="L46" s="185"/>
      <c r="M46" s="65" t="str">
        <f t="shared" si="15"/>
        <v>Y</v>
      </c>
      <c r="N46" s="65">
        <f t="shared" si="16"/>
        <v>17.857142857142854</v>
      </c>
    </row>
    <row r="47" spans="1:14" ht="42.75">
      <c r="A47" s="184">
        <v>6</v>
      </c>
      <c r="B47" s="184">
        <v>4</v>
      </c>
      <c r="C47" s="69" t="s">
        <v>825</v>
      </c>
      <c r="D47" s="70" t="s">
        <v>2616</v>
      </c>
      <c r="E47" s="70" t="s">
        <v>230</v>
      </c>
      <c r="F47" s="70" t="s">
        <v>2620</v>
      </c>
      <c r="G47" s="70" t="s">
        <v>411</v>
      </c>
      <c r="H47" s="141" t="s">
        <v>2619</v>
      </c>
      <c r="I47" s="145">
        <v>42900</v>
      </c>
      <c r="J47" s="65">
        <v>39</v>
      </c>
      <c r="K47" s="72">
        <v>43173</v>
      </c>
      <c r="L47" s="185"/>
      <c r="M47" s="65" t="str">
        <f t="shared" si="15"/>
        <v>Y</v>
      </c>
      <c r="N47" s="65">
        <f t="shared" si="16"/>
        <v>15</v>
      </c>
    </row>
    <row r="48" spans="1:14" ht="38.25">
      <c r="A48" s="184">
        <v>6</v>
      </c>
      <c r="B48" s="184">
        <v>3</v>
      </c>
      <c r="C48" s="69" t="s">
        <v>778</v>
      </c>
      <c r="D48" s="70" t="s">
        <v>2501</v>
      </c>
      <c r="E48" s="70" t="s">
        <v>230</v>
      </c>
      <c r="F48" s="70" t="s">
        <v>2503</v>
      </c>
      <c r="G48" s="70" t="s">
        <v>626</v>
      </c>
      <c r="H48" s="141" t="s">
        <v>2504</v>
      </c>
      <c r="I48" s="145">
        <v>42828</v>
      </c>
      <c r="J48" s="65">
        <f t="shared" ref="J48" si="17">(K48-I48)/7</f>
        <v>48.285714285714285</v>
      </c>
      <c r="K48" s="72">
        <v>43166</v>
      </c>
      <c r="L48" s="185"/>
      <c r="M48" s="65" t="str">
        <f t="shared" si="15"/>
        <v>Y</v>
      </c>
      <c r="N48" s="65">
        <f t="shared" si="16"/>
        <v>24.285714285714285</v>
      </c>
    </row>
    <row r="49" spans="1:14" ht="57">
      <c r="A49" s="184">
        <v>6</v>
      </c>
      <c r="B49" s="184">
        <v>2</v>
      </c>
      <c r="C49" s="69" t="s">
        <v>841</v>
      </c>
      <c r="D49" s="70" t="s">
        <v>2740</v>
      </c>
      <c r="E49" s="70" t="s">
        <v>230</v>
      </c>
      <c r="F49" s="70" t="s">
        <v>2741</v>
      </c>
      <c r="G49" s="70" t="s">
        <v>698</v>
      </c>
      <c r="H49" s="141" t="s">
        <v>2745</v>
      </c>
      <c r="I49" s="145">
        <v>42965</v>
      </c>
      <c r="J49" s="65">
        <f t="shared" ref="J49" si="18">(K49-I49)/7</f>
        <v>23.714285714285715</v>
      </c>
      <c r="K49" s="72">
        <v>43131</v>
      </c>
      <c r="L49" s="185"/>
      <c r="M49" s="65" t="str">
        <f t="shared" si="15"/>
        <v>N</v>
      </c>
      <c r="N49" s="65" t="str">
        <f t="shared" si="16"/>
        <v>-</v>
      </c>
    </row>
    <row r="50" spans="1:14" ht="42.75">
      <c r="A50" s="184">
        <v>6</v>
      </c>
      <c r="B50" s="184">
        <v>1</v>
      </c>
      <c r="C50" s="69" t="s">
        <v>770</v>
      </c>
      <c r="D50" s="70" t="s">
        <v>2439</v>
      </c>
      <c r="E50" s="70" t="s">
        <v>230</v>
      </c>
      <c r="F50" s="70" t="s">
        <v>2446</v>
      </c>
      <c r="G50" s="70" t="s">
        <v>390</v>
      </c>
      <c r="H50" s="141" t="s">
        <v>2443</v>
      </c>
      <c r="I50" s="145">
        <v>42800</v>
      </c>
      <c r="J50" s="65">
        <f t="shared" ref="J50:J55" si="19">(K50-I50)/7</f>
        <v>45.571428571428569</v>
      </c>
      <c r="K50" s="72">
        <v>43119</v>
      </c>
      <c r="L50" s="185"/>
      <c r="M50" s="65" t="str">
        <f t="shared" si="15"/>
        <v>Y</v>
      </c>
      <c r="N50" s="65">
        <f t="shared" si="16"/>
        <v>21.571428571428569</v>
      </c>
    </row>
    <row r="51" spans="1:14" ht="15">
      <c r="A51" s="281" t="s">
        <v>2333</v>
      </c>
      <c r="B51" s="280"/>
      <c r="C51" s="280"/>
      <c r="D51" s="280"/>
      <c r="E51" s="280"/>
      <c r="F51" s="280"/>
      <c r="G51" s="280"/>
      <c r="H51" s="280"/>
      <c r="I51" s="280"/>
      <c r="J51" s="280"/>
      <c r="K51" s="280"/>
      <c r="L51" s="280"/>
      <c r="M51" s="56"/>
      <c r="N51" s="282"/>
    </row>
    <row r="52" spans="1:14" ht="38.25">
      <c r="A52" s="184">
        <v>5</v>
      </c>
      <c r="B52" s="184">
        <v>10</v>
      </c>
      <c r="C52" s="69" t="s">
        <v>712</v>
      </c>
      <c r="D52" s="70" t="s">
        <v>2248</v>
      </c>
      <c r="E52" s="70" t="s">
        <v>351</v>
      </c>
      <c r="F52" s="70" t="s">
        <v>2249</v>
      </c>
      <c r="G52" s="70" t="s">
        <v>698</v>
      </c>
      <c r="H52" s="141" t="s">
        <v>2250</v>
      </c>
      <c r="I52" s="145">
        <v>42653</v>
      </c>
      <c r="J52" s="65">
        <f t="shared" si="19"/>
        <v>60.428571428571431</v>
      </c>
      <c r="K52" s="72">
        <v>43076</v>
      </c>
      <c r="L52" s="185"/>
      <c r="M52" s="65" t="str">
        <f t="shared" si="15"/>
        <v>Y</v>
      </c>
      <c r="N52" s="65">
        <f t="shared" si="16"/>
        <v>36.428571428571431</v>
      </c>
    </row>
    <row r="53" spans="1:14" ht="51">
      <c r="A53" s="184">
        <v>5</v>
      </c>
      <c r="B53" s="184">
        <v>9</v>
      </c>
      <c r="C53" s="69" t="s">
        <v>769</v>
      </c>
      <c r="D53" s="70" t="s">
        <v>2360</v>
      </c>
      <c r="E53" s="70" t="s">
        <v>230</v>
      </c>
      <c r="F53" s="70" t="s">
        <v>2362</v>
      </c>
      <c r="G53" s="70" t="s">
        <v>411</v>
      </c>
      <c r="H53" s="141" t="s">
        <v>2363</v>
      </c>
      <c r="I53" s="145">
        <v>42751</v>
      </c>
      <c r="J53" s="65">
        <f t="shared" si="19"/>
        <v>45</v>
      </c>
      <c r="K53" s="72">
        <v>43066</v>
      </c>
      <c r="L53" s="185">
        <v>42870</v>
      </c>
      <c r="M53" s="65" t="str">
        <f t="shared" si="15"/>
        <v>Y</v>
      </c>
      <c r="N53" s="65">
        <f t="shared" si="16"/>
        <v>21</v>
      </c>
    </row>
    <row r="54" spans="1:14" ht="28.5">
      <c r="A54" s="184">
        <v>5</v>
      </c>
      <c r="B54" s="184">
        <v>8</v>
      </c>
      <c r="C54" s="69" t="s">
        <v>777</v>
      </c>
      <c r="D54" s="70" t="s">
        <v>2487</v>
      </c>
      <c r="E54" s="70" t="s">
        <v>230</v>
      </c>
      <c r="F54" s="70" t="s">
        <v>2488</v>
      </c>
      <c r="G54" s="70" t="s">
        <v>390</v>
      </c>
      <c r="H54" s="141" t="s">
        <v>2490</v>
      </c>
      <c r="I54" s="145">
        <v>42821</v>
      </c>
      <c r="J54" s="65">
        <f t="shared" si="19"/>
        <v>30.285714285714285</v>
      </c>
      <c r="K54" s="72">
        <v>43033</v>
      </c>
      <c r="L54" s="185"/>
      <c r="M54" s="65" t="str">
        <f t="shared" si="15"/>
        <v>Y</v>
      </c>
      <c r="N54" s="65">
        <f t="shared" si="16"/>
        <v>6.2857142857142847</v>
      </c>
    </row>
    <row r="55" spans="1:14" ht="38.25">
      <c r="A55" s="184">
        <v>5</v>
      </c>
      <c r="B55" s="184">
        <v>7</v>
      </c>
      <c r="C55" s="69" t="s">
        <v>836</v>
      </c>
      <c r="D55" s="70" t="s">
        <v>2639</v>
      </c>
      <c r="E55" s="70" t="s">
        <v>230</v>
      </c>
      <c r="F55" s="70" t="s">
        <v>2640</v>
      </c>
      <c r="G55" s="70" t="s">
        <v>694</v>
      </c>
      <c r="H55" s="141" t="s">
        <v>2645</v>
      </c>
      <c r="I55" s="145">
        <v>42926</v>
      </c>
      <c r="J55" s="65">
        <f t="shared" si="19"/>
        <v>15.142857142857142</v>
      </c>
      <c r="K55" s="72">
        <v>43032</v>
      </c>
      <c r="L55" s="185">
        <v>42677</v>
      </c>
      <c r="M55" s="65" t="str">
        <f t="shared" si="15"/>
        <v>N</v>
      </c>
      <c r="N55" s="65" t="str">
        <f t="shared" si="16"/>
        <v>-</v>
      </c>
    </row>
    <row r="56" spans="1:14" ht="28.5">
      <c r="A56" s="184">
        <v>5</v>
      </c>
      <c r="B56" s="184">
        <v>6</v>
      </c>
      <c r="C56" s="69" t="s">
        <v>711</v>
      </c>
      <c r="D56" s="70" t="s">
        <v>2068</v>
      </c>
      <c r="E56" s="70" t="s">
        <v>351</v>
      </c>
      <c r="F56" s="70" t="s">
        <v>2069</v>
      </c>
      <c r="G56" s="70" t="s">
        <v>698</v>
      </c>
      <c r="H56" s="141" t="s">
        <v>2070</v>
      </c>
      <c r="I56" s="145">
        <v>42517</v>
      </c>
      <c r="J56" s="65">
        <f t="shared" ref="J56" si="20">(K56-I56)/7</f>
        <v>71.714285714285708</v>
      </c>
      <c r="K56" s="72">
        <v>43019</v>
      </c>
      <c r="L56" s="185">
        <v>42677</v>
      </c>
      <c r="M56" s="65" t="str">
        <f t="shared" si="15"/>
        <v>Y</v>
      </c>
      <c r="N56" s="65">
        <f t="shared" si="16"/>
        <v>47.714285714285708</v>
      </c>
    </row>
    <row r="57" spans="1:14" ht="42.75">
      <c r="A57" s="184">
        <v>5</v>
      </c>
      <c r="B57" s="184">
        <v>5</v>
      </c>
      <c r="C57" s="69" t="s">
        <v>750</v>
      </c>
      <c r="D57" s="70" t="s">
        <v>2359</v>
      </c>
      <c r="E57" s="70" t="s">
        <v>230</v>
      </c>
      <c r="F57" s="70" t="s">
        <v>2361</v>
      </c>
      <c r="G57" s="70" t="s">
        <v>626</v>
      </c>
      <c r="H57" s="141" t="s">
        <v>2797</v>
      </c>
      <c r="I57" s="145">
        <v>42747</v>
      </c>
      <c r="J57" s="65">
        <f t="shared" ref="J57:J61" si="21">(K57-I57)/7</f>
        <v>37.571428571428569</v>
      </c>
      <c r="K57" s="72">
        <v>43010</v>
      </c>
      <c r="L57" s="185">
        <v>42961</v>
      </c>
      <c r="M57" s="65" t="str">
        <f t="shared" si="15"/>
        <v>Y</v>
      </c>
      <c r="N57" s="65">
        <f t="shared" si="16"/>
        <v>13.571428571428569</v>
      </c>
    </row>
    <row r="58" spans="1:14" ht="28.5">
      <c r="A58" s="184">
        <v>5</v>
      </c>
      <c r="B58" s="184">
        <v>4</v>
      </c>
      <c r="C58" s="69" t="s">
        <v>774</v>
      </c>
      <c r="D58" s="70" t="s">
        <v>2440</v>
      </c>
      <c r="E58" s="70" t="s">
        <v>351</v>
      </c>
      <c r="F58" s="70" t="s">
        <v>2447</v>
      </c>
      <c r="G58" s="70" t="s">
        <v>626</v>
      </c>
      <c r="H58" s="141" t="s">
        <v>2444</v>
      </c>
      <c r="I58" s="145">
        <v>42802</v>
      </c>
      <c r="J58" s="65">
        <f t="shared" si="21"/>
        <v>16.142857142857142</v>
      </c>
      <c r="K58" s="72">
        <v>42915</v>
      </c>
      <c r="L58" s="185"/>
      <c r="M58" s="65" t="str">
        <f t="shared" si="15"/>
        <v>N</v>
      </c>
      <c r="N58" s="65" t="str">
        <f t="shared" si="16"/>
        <v>-</v>
      </c>
    </row>
    <row r="59" spans="1:14" ht="42.75">
      <c r="A59" s="184">
        <v>5</v>
      </c>
      <c r="B59" s="184">
        <v>3</v>
      </c>
      <c r="C59" s="69" t="s">
        <v>749</v>
      </c>
      <c r="D59" s="70" t="s">
        <v>2329</v>
      </c>
      <c r="E59" s="70" t="s">
        <v>230</v>
      </c>
      <c r="F59" s="70" t="s">
        <v>2330</v>
      </c>
      <c r="G59" s="70" t="s">
        <v>411</v>
      </c>
      <c r="H59" s="141" t="s">
        <v>2331</v>
      </c>
      <c r="I59" s="145">
        <v>42725</v>
      </c>
      <c r="J59" s="65">
        <f t="shared" si="21"/>
        <v>25</v>
      </c>
      <c r="K59" s="72">
        <v>42900</v>
      </c>
      <c r="L59" s="185">
        <v>42852</v>
      </c>
      <c r="M59" s="65" t="str">
        <f t="shared" si="15"/>
        <v>Y</v>
      </c>
      <c r="N59" s="65">
        <f t="shared" si="16"/>
        <v>1</v>
      </c>
    </row>
    <row r="60" spans="1:14" ht="42.75">
      <c r="A60" s="184">
        <v>5</v>
      </c>
      <c r="B60" s="184">
        <v>2</v>
      </c>
      <c r="C60" s="69" t="s">
        <v>731</v>
      </c>
      <c r="D60" s="70" t="s">
        <v>2253</v>
      </c>
      <c r="E60" s="70" t="s">
        <v>230</v>
      </c>
      <c r="F60" s="70" t="s">
        <v>2254</v>
      </c>
      <c r="G60" s="70" t="s">
        <v>626</v>
      </c>
      <c r="H60" s="141" t="s">
        <v>2255</v>
      </c>
      <c r="I60" s="145">
        <v>42649</v>
      </c>
      <c r="J60" s="65">
        <f t="shared" si="21"/>
        <v>26.857142857142858</v>
      </c>
      <c r="K60" s="72">
        <v>42837</v>
      </c>
      <c r="L60" s="186"/>
      <c r="M60" s="65" t="str">
        <f t="shared" si="15"/>
        <v>Y</v>
      </c>
      <c r="N60" s="65">
        <f t="shared" si="16"/>
        <v>2.8571428571428577</v>
      </c>
    </row>
    <row r="61" spans="1:14" ht="38.25">
      <c r="A61" s="184">
        <v>5</v>
      </c>
      <c r="B61" s="184">
        <v>1</v>
      </c>
      <c r="C61" s="69" t="s">
        <v>721</v>
      </c>
      <c r="D61" s="70" t="s">
        <v>2251</v>
      </c>
      <c r="E61" s="70" t="s">
        <v>230</v>
      </c>
      <c r="F61" s="70" t="s">
        <v>2509</v>
      </c>
      <c r="G61" s="70" t="s">
        <v>390</v>
      </c>
      <c r="H61" s="141" t="s">
        <v>2252</v>
      </c>
      <c r="I61" s="145">
        <v>42649</v>
      </c>
      <c r="J61" s="65">
        <f t="shared" si="21"/>
        <v>24.714285714285715</v>
      </c>
      <c r="K61" s="72">
        <v>42822</v>
      </c>
      <c r="L61" s="186"/>
      <c r="M61" s="65" t="str">
        <f t="shared" si="15"/>
        <v>Y</v>
      </c>
      <c r="N61" s="65">
        <f t="shared" si="16"/>
        <v>0.7142857142857153</v>
      </c>
    </row>
    <row r="62" spans="1:14" ht="15">
      <c r="A62" s="281" t="s">
        <v>1880</v>
      </c>
      <c r="B62" s="280"/>
      <c r="C62" s="280"/>
      <c r="D62" s="280"/>
      <c r="E62" s="280"/>
      <c r="F62" s="280"/>
      <c r="G62" s="280"/>
      <c r="H62" s="280"/>
      <c r="I62" s="280"/>
      <c r="J62" s="280"/>
      <c r="K62" s="280"/>
      <c r="L62" s="280"/>
      <c r="M62" s="56"/>
      <c r="N62" s="282"/>
    </row>
    <row r="63" spans="1:14" ht="25.5">
      <c r="A63" s="118">
        <v>4</v>
      </c>
      <c r="B63" s="118">
        <v>10</v>
      </c>
      <c r="C63" s="69" t="s">
        <v>685</v>
      </c>
      <c r="D63" s="70" t="s">
        <v>1939</v>
      </c>
      <c r="E63" s="70" t="s">
        <v>351</v>
      </c>
      <c r="F63" s="70" t="s">
        <v>1940</v>
      </c>
      <c r="G63" s="70" t="s">
        <v>698</v>
      </c>
      <c r="H63" s="71" t="s">
        <v>2067</v>
      </c>
      <c r="I63" s="145">
        <v>42388</v>
      </c>
      <c r="J63" s="110">
        <f t="shared" ref="J63:J72" si="22">(K63-I63)/7</f>
        <v>46.428571428571431</v>
      </c>
      <c r="K63" s="72">
        <v>42713</v>
      </c>
      <c r="L63" s="114"/>
      <c r="M63" s="65" t="str">
        <f t="shared" si="15"/>
        <v>Y</v>
      </c>
      <c r="N63" s="65">
        <f t="shared" si="16"/>
        <v>22.428571428571431</v>
      </c>
    </row>
    <row r="64" spans="1:14" ht="28.5">
      <c r="A64" s="118">
        <v>4</v>
      </c>
      <c r="B64" s="118">
        <v>9</v>
      </c>
      <c r="C64" s="69" t="s">
        <v>703</v>
      </c>
      <c r="D64" s="70" t="s">
        <v>2041</v>
      </c>
      <c r="E64" s="70" t="s">
        <v>230</v>
      </c>
      <c r="F64" s="70" t="s">
        <v>2042</v>
      </c>
      <c r="G64" s="70" t="s">
        <v>698</v>
      </c>
      <c r="H64" s="71" t="s">
        <v>2043</v>
      </c>
      <c r="I64" s="145">
        <v>42478</v>
      </c>
      <c r="J64" s="110">
        <f t="shared" si="22"/>
        <v>22.142857142857142</v>
      </c>
      <c r="K64" s="72">
        <v>42633</v>
      </c>
      <c r="L64" s="114"/>
      <c r="M64" s="65" t="str">
        <f t="shared" si="15"/>
        <v>N</v>
      </c>
      <c r="N64" s="65" t="str">
        <f t="shared" si="16"/>
        <v>-</v>
      </c>
    </row>
    <row r="65" spans="1:15" ht="25.5">
      <c r="A65" s="118">
        <v>4</v>
      </c>
      <c r="B65" s="118">
        <v>8</v>
      </c>
      <c r="C65" s="69" t="s">
        <v>686</v>
      </c>
      <c r="D65" s="70" t="s">
        <v>2021</v>
      </c>
      <c r="E65" s="70" t="s">
        <v>351</v>
      </c>
      <c r="F65" s="70" t="s">
        <v>2022</v>
      </c>
      <c r="G65" s="70" t="s">
        <v>698</v>
      </c>
      <c r="H65" s="71" t="s">
        <v>2023</v>
      </c>
      <c r="I65" s="145">
        <v>42447</v>
      </c>
      <c r="J65" s="110">
        <f t="shared" si="22"/>
        <v>19</v>
      </c>
      <c r="K65" s="72">
        <v>42580</v>
      </c>
      <c r="L65" s="114"/>
      <c r="M65" s="65" t="str">
        <f t="shared" si="15"/>
        <v>N</v>
      </c>
      <c r="N65" s="65" t="str">
        <f t="shared" si="16"/>
        <v>-</v>
      </c>
    </row>
    <row r="66" spans="1:15" ht="38.25">
      <c r="A66" s="118">
        <v>4</v>
      </c>
      <c r="B66" s="118">
        <v>7</v>
      </c>
      <c r="C66" s="69" t="s">
        <v>684</v>
      </c>
      <c r="D66" s="70" t="s">
        <v>1922</v>
      </c>
      <c r="E66" s="70" t="s">
        <v>230</v>
      </c>
      <c r="F66" s="70" t="s">
        <v>1923</v>
      </c>
      <c r="G66" s="70" t="s">
        <v>698</v>
      </c>
      <c r="H66" s="71" t="s">
        <v>2066</v>
      </c>
      <c r="I66" s="145">
        <v>42381</v>
      </c>
      <c r="J66" s="110">
        <f t="shared" si="22"/>
        <v>24.142857142857142</v>
      </c>
      <c r="K66" s="72">
        <v>42550</v>
      </c>
      <c r="L66" s="114"/>
      <c r="M66" s="65" t="str">
        <f t="shared" si="15"/>
        <v>Y</v>
      </c>
      <c r="N66" s="65">
        <f t="shared" si="16"/>
        <v>0.14285714285714235</v>
      </c>
    </row>
    <row r="67" spans="1:15" ht="25.5">
      <c r="A67" s="118">
        <v>4</v>
      </c>
      <c r="B67" s="118">
        <v>6</v>
      </c>
      <c r="C67" s="69" t="s">
        <v>681</v>
      </c>
      <c r="D67" s="70" t="s">
        <v>1920</v>
      </c>
      <c r="E67" s="70" t="s">
        <v>230</v>
      </c>
      <c r="F67" s="70" t="s">
        <v>1921</v>
      </c>
      <c r="G67" s="70" t="s">
        <v>698</v>
      </c>
      <c r="H67" s="71" t="s">
        <v>1931</v>
      </c>
      <c r="I67" s="145">
        <v>42359</v>
      </c>
      <c r="J67" s="110">
        <f t="shared" si="22"/>
        <v>23.285714285714285</v>
      </c>
      <c r="K67" s="72">
        <v>42522</v>
      </c>
      <c r="L67" s="114"/>
      <c r="M67" s="65" t="str">
        <f t="shared" si="15"/>
        <v>N</v>
      </c>
      <c r="N67" s="65" t="str">
        <f t="shared" si="16"/>
        <v>-</v>
      </c>
    </row>
    <row r="68" spans="1:15" ht="40.5" customHeight="1">
      <c r="A68" s="118">
        <v>4</v>
      </c>
      <c r="B68" s="118">
        <v>5</v>
      </c>
      <c r="C68" s="69" t="s">
        <v>671</v>
      </c>
      <c r="D68" s="70" t="s">
        <v>1858</v>
      </c>
      <c r="E68" s="70" t="s">
        <v>351</v>
      </c>
      <c r="F68" s="70" t="s">
        <v>1859</v>
      </c>
      <c r="G68" s="70" t="s">
        <v>694</v>
      </c>
      <c r="H68" s="71" t="s">
        <v>1863</v>
      </c>
      <c r="I68" s="145">
        <v>42346</v>
      </c>
      <c r="J68" s="110">
        <f t="shared" si="22"/>
        <v>24</v>
      </c>
      <c r="K68" s="72">
        <v>42514</v>
      </c>
      <c r="L68" s="114"/>
      <c r="M68" s="65" t="str">
        <f t="shared" si="15"/>
        <v>N</v>
      </c>
      <c r="N68" s="65" t="str">
        <f t="shared" si="16"/>
        <v>-</v>
      </c>
    </row>
    <row r="69" spans="1:15" ht="42.75" customHeight="1">
      <c r="A69" s="118">
        <v>4</v>
      </c>
      <c r="B69" s="118">
        <v>4</v>
      </c>
      <c r="C69" s="69" t="s">
        <v>670</v>
      </c>
      <c r="D69" s="70" t="s">
        <v>1842</v>
      </c>
      <c r="E69" s="70" t="s">
        <v>351</v>
      </c>
      <c r="F69" s="70" t="s">
        <v>1455</v>
      </c>
      <c r="G69" s="70" t="s">
        <v>698</v>
      </c>
      <c r="H69" s="71" t="s">
        <v>2046</v>
      </c>
      <c r="I69" s="145">
        <v>42338</v>
      </c>
      <c r="J69" s="110">
        <f t="shared" si="22"/>
        <v>21.571428571428573</v>
      </c>
      <c r="K69" s="72">
        <v>42489</v>
      </c>
      <c r="L69" s="114"/>
      <c r="M69" s="65" t="str">
        <f t="shared" si="15"/>
        <v>N</v>
      </c>
      <c r="N69" s="65" t="str">
        <f t="shared" si="16"/>
        <v>-</v>
      </c>
    </row>
    <row r="70" spans="1:15" ht="78" customHeight="1">
      <c r="A70" s="118">
        <v>4</v>
      </c>
      <c r="B70" s="118">
        <v>3</v>
      </c>
      <c r="C70" s="69" t="s">
        <v>597</v>
      </c>
      <c r="D70" s="70" t="s">
        <v>1496</v>
      </c>
      <c r="E70" s="70" t="s">
        <v>230</v>
      </c>
      <c r="F70" s="70" t="s">
        <v>1498</v>
      </c>
      <c r="G70" s="70" t="s">
        <v>390</v>
      </c>
      <c r="H70" s="71" t="s">
        <v>1500</v>
      </c>
      <c r="I70" s="145">
        <v>42116</v>
      </c>
      <c r="J70" s="110">
        <f t="shared" si="22"/>
        <v>49.285714285714285</v>
      </c>
      <c r="K70" s="72">
        <v>42461</v>
      </c>
      <c r="L70" s="114"/>
      <c r="M70" s="65" t="str">
        <f t="shared" si="15"/>
        <v>Y</v>
      </c>
      <c r="N70" s="65">
        <f t="shared" si="16"/>
        <v>25.285714285714285</v>
      </c>
    </row>
    <row r="71" spans="1:15" ht="38.25">
      <c r="A71" s="118">
        <v>4</v>
      </c>
      <c r="B71" s="118">
        <v>2</v>
      </c>
      <c r="C71" s="69" t="s">
        <v>645</v>
      </c>
      <c r="D71" s="70" t="s">
        <v>1645</v>
      </c>
      <c r="E71" s="70" t="s">
        <v>351</v>
      </c>
      <c r="F71" s="70" t="s">
        <v>1646</v>
      </c>
      <c r="G71" s="70" t="s">
        <v>411</v>
      </c>
      <c r="H71" s="71" t="s">
        <v>1652</v>
      </c>
      <c r="I71" s="145">
        <v>42215</v>
      </c>
      <c r="J71" s="110">
        <f t="shared" si="22"/>
        <v>31.714285714285715</v>
      </c>
      <c r="K71" s="72">
        <v>42437</v>
      </c>
      <c r="L71" s="114"/>
      <c r="M71" s="65" t="str">
        <f t="shared" si="15"/>
        <v>Y</v>
      </c>
      <c r="N71" s="65">
        <f t="shared" si="16"/>
        <v>7.7142857142857153</v>
      </c>
    </row>
    <row r="72" spans="1:15" ht="28.5">
      <c r="A72" s="118">
        <v>4</v>
      </c>
      <c r="B72" s="118">
        <v>1</v>
      </c>
      <c r="C72" s="69" t="s">
        <v>656</v>
      </c>
      <c r="D72" s="70" t="s">
        <v>1683</v>
      </c>
      <c r="E72" s="70" t="s">
        <v>230</v>
      </c>
      <c r="F72" s="70" t="s">
        <v>1684</v>
      </c>
      <c r="G72" s="70" t="s">
        <v>698</v>
      </c>
      <c r="H72" s="71" t="s">
        <v>1693</v>
      </c>
      <c r="I72" s="145">
        <v>42235</v>
      </c>
      <c r="J72" s="110">
        <f t="shared" si="22"/>
        <v>20.857142857142858</v>
      </c>
      <c r="K72" s="72">
        <v>42381</v>
      </c>
      <c r="L72" s="114"/>
      <c r="M72" s="65" t="str">
        <f t="shared" si="15"/>
        <v>N</v>
      </c>
      <c r="N72" s="65" t="str">
        <f t="shared" si="16"/>
        <v>-</v>
      </c>
    </row>
    <row r="73" spans="1:15" ht="15">
      <c r="A73" s="281" t="s">
        <v>1357</v>
      </c>
      <c r="B73" s="280"/>
      <c r="C73" s="280"/>
      <c r="D73" s="280"/>
      <c r="E73" s="280"/>
      <c r="F73" s="280"/>
      <c r="G73" s="280"/>
      <c r="H73" s="280"/>
      <c r="I73" s="280"/>
      <c r="J73" s="280"/>
      <c r="K73" s="280"/>
      <c r="L73" s="280"/>
      <c r="M73" s="56"/>
      <c r="N73" s="282"/>
    </row>
    <row r="74" spans="1:15" ht="28.5" outlineLevel="1">
      <c r="A74" s="118">
        <v>3</v>
      </c>
      <c r="B74" s="118">
        <v>15</v>
      </c>
      <c r="C74" s="69" t="s">
        <v>483</v>
      </c>
      <c r="D74" s="70" t="s">
        <v>1079</v>
      </c>
      <c r="E74" s="70" t="s">
        <v>230</v>
      </c>
      <c r="F74" s="70" t="s">
        <v>1081</v>
      </c>
      <c r="G74" s="70" t="s">
        <v>698</v>
      </c>
      <c r="H74" s="71" t="s">
        <v>1083</v>
      </c>
      <c r="I74" s="145">
        <v>41850</v>
      </c>
      <c r="J74" s="110">
        <f t="shared" ref="J74:J101" si="23">(K74-I74)/7</f>
        <v>69.857142857142861</v>
      </c>
      <c r="K74" s="72">
        <v>42339</v>
      </c>
      <c r="L74" s="187"/>
      <c r="M74" s="65" t="str">
        <f t="shared" si="15"/>
        <v>Y</v>
      </c>
      <c r="N74" s="65">
        <f t="shared" si="16"/>
        <v>45.857142857142861</v>
      </c>
      <c r="O74" s="26"/>
    </row>
    <row r="75" spans="1:15" ht="15.75" customHeight="1" outlineLevel="1">
      <c r="A75" s="107">
        <v>3</v>
      </c>
      <c r="B75" s="107">
        <v>14</v>
      </c>
      <c r="C75" s="69" t="s">
        <v>655</v>
      </c>
      <c r="D75" s="70" t="s">
        <v>1681</v>
      </c>
      <c r="E75" s="70" t="s">
        <v>230</v>
      </c>
      <c r="F75" s="70" t="s">
        <v>1682</v>
      </c>
      <c r="G75" s="70" t="s">
        <v>698</v>
      </c>
      <c r="H75" s="71" t="s">
        <v>1692</v>
      </c>
      <c r="I75" s="145">
        <v>42235</v>
      </c>
      <c r="J75" s="110">
        <f t="shared" si="23"/>
        <v>12.857142857142858</v>
      </c>
      <c r="K75" s="138">
        <v>42325</v>
      </c>
      <c r="L75" s="187"/>
      <c r="M75" s="65" t="str">
        <f t="shared" si="15"/>
        <v>N</v>
      </c>
      <c r="N75" s="65" t="str">
        <f t="shared" si="16"/>
        <v>-</v>
      </c>
      <c r="O75" s="26"/>
    </row>
    <row r="76" spans="1:15" ht="25.5" outlineLevel="1">
      <c r="A76" s="118">
        <v>3</v>
      </c>
      <c r="B76" s="118">
        <v>13</v>
      </c>
      <c r="C76" s="69" t="s">
        <v>638</v>
      </c>
      <c r="D76" s="70" t="s">
        <v>1609</v>
      </c>
      <c r="E76" s="70" t="s">
        <v>351</v>
      </c>
      <c r="F76" s="70" t="s">
        <v>1610</v>
      </c>
      <c r="G76" s="70" t="s">
        <v>411</v>
      </c>
      <c r="H76" s="71" t="s">
        <v>1611</v>
      </c>
      <c r="I76" s="165">
        <v>42055</v>
      </c>
      <c r="J76" s="110">
        <f t="shared" si="23"/>
        <v>38</v>
      </c>
      <c r="K76" s="138">
        <v>42321</v>
      </c>
      <c r="L76" s="187"/>
      <c r="M76" s="65" t="str">
        <f t="shared" si="15"/>
        <v>Y</v>
      </c>
      <c r="N76" s="65">
        <f t="shared" si="16"/>
        <v>14</v>
      </c>
      <c r="O76" s="26"/>
    </row>
    <row r="77" spans="1:15" ht="28.5" outlineLevel="1">
      <c r="A77" s="107">
        <v>3</v>
      </c>
      <c r="B77" s="107">
        <v>12</v>
      </c>
      <c r="C77" s="38" t="s">
        <v>573</v>
      </c>
      <c r="D77" s="37" t="s">
        <v>1420</v>
      </c>
      <c r="E77" s="37" t="s">
        <v>230</v>
      </c>
      <c r="F77" s="37" t="s">
        <v>1421</v>
      </c>
      <c r="G77" s="37" t="s">
        <v>698</v>
      </c>
      <c r="H77" s="177" t="s">
        <v>1429</v>
      </c>
      <c r="I77" s="165">
        <v>42055</v>
      </c>
      <c r="J77" s="110">
        <f t="shared" si="23"/>
        <v>31.857142857142858</v>
      </c>
      <c r="K77" s="40">
        <v>42278</v>
      </c>
      <c r="L77" s="114"/>
      <c r="M77" s="65" t="str">
        <f t="shared" si="15"/>
        <v>Y</v>
      </c>
      <c r="N77" s="65">
        <f t="shared" si="16"/>
        <v>7.8571428571428577</v>
      </c>
    </row>
    <row r="78" spans="1:15" ht="27.75" customHeight="1" outlineLevel="1">
      <c r="A78" s="118">
        <v>3</v>
      </c>
      <c r="B78" s="118">
        <v>11</v>
      </c>
      <c r="C78" s="69" t="s">
        <v>618</v>
      </c>
      <c r="D78" s="70" t="s">
        <v>1576</v>
      </c>
      <c r="E78" s="70" t="s">
        <v>230</v>
      </c>
      <c r="F78" s="70" t="s">
        <v>1578</v>
      </c>
      <c r="G78" s="70" t="s">
        <v>626</v>
      </c>
      <c r="H78" s="71" t="s">
        <v>1580</v>
      </c>
      <c r="I78" s="145">
        <v>42158</v>
      </c>
      <c r="J78" s="110">
        <f t="shared" si="23"/>
        <v>16.142857142857142</v>
      </c>
      <c r="K78" s="138">
        <v>42271</v>
      </c>
      <c r="L78" s="114"/>
      <c r="M78" s="65" t="str">
        <f t="shared" si="15"/>
        <v>N</v>
      </c>
      <c r="N78" s="65" t="str">
        <f t="shared" si="16"/>
        <v>-</v>
      </c>
    </row>
    <row r="79" spans="1:15" ht="25.5" outlineLevel="1">
      <c r="A79" s="107">
        <v>3</v>
      </c>
      <c r="B79" s="107">
        <v>10</v>
      </c>
      <c r="C79" s="38" t="s">
        <v>617</v>
      </c>
      <c r="D79" s="37" t="s">
        <v>1564</v>
      </c>
      <c r="E79" s="37" t="s">
        <v>230</v>
      </c>
      <c r="F79" s="37" t="s">
        <v>1565</v>
      </c>
      <c r="G79" s="37" t="s">
        <v>626</v>
      </c>
      <c r="H79" s="177" t="s">
        <v>1566</v>
      </c>
      <c r="I79" s="165">
        <v>42156</v>
      </c>
      <c r="J79" s="110">
        <f t="shared" si="23"/>
        <v>14.571428571428571</v>
      </c>
      <c r="K79" s="188">
        <v>42258</v>
      </c>
      <c r="L79" s="187"/>
      <c r="M79" s="65" t="str">
        <f t="shared" si="15"/>
        <v>N</v>
      </c>
      <c r="N79" s="65" t="str">
        <f t="shared" si="16"/>
        <v>-</v>
      </c>
      <c r="O79" s="26"/>
    </row>
    <row r="80" spans="1:15" ht="38.25" outlineLevel="1">
      <c r="A80" s="118">
        <v>3</v>
      </c>
      <c r="B80" s="118">
        <v>9</v>
      </c>
      <c r="C80" s="93" t="s">
        <v>607</v>
      </c>
      <c r="D80" s="70" t="s">
        <v>1510</v>
      </c>
      <c r="E80" s="70" t="s">
        <v>230</v>
      </c>
      <c r="F80" s="70" t="s">
        <v>1511</v>
      </c>
      <c r="G80" s="70" t="s">
        <v>390</v>
      </c>
      <c r="H80" s="71" t="s">
        <v>1515</v>
      </c>
      <c r="I80" s="145">
        <v>42129</v>
      </c>
      <c r="J80" s="110">
        <f t="shared" si="23"/>
        <v>13.428571428571429</v>
      </c>
      <c r="K80" s="138">
        <v>42223</v>
      </c>
      <c r="L80" s="187"/>
      <c r="M80" s="65" t="str">
        <f t="shared" si="15"/>
        <v>N</v>
      </c>
      <c r="N80" s="65" t="str">
        <f t="shared" si="16"/>
        <v>-</v>
      </c>
      <c r="O80" s="26"/>
    </row>
    <row r="81" spans="1:15" ht="25.5" outlineLevel="1">
      <c r="A81" s="107">
        <v>3</v>
      </c>
      <c r="B81" s="107">
        <v>8</v>
      </c>
      <c r="C81" s="69" t="s">
        <v>598</v>
      </c>
      <c r="D81" s="70" t="s">
        <v>1497</v>
      </c>
      <c r="E81" s="70" t="s">
        <v>230</v>
      </c>
      <c r="F81" s="70" t="s">
        <v>1499</v>
      </c>
      <c r="G81" s="70" t="s">
        <v>698</v>
      </c>
      <c r="H81" s="71" t="s">
        <v>1501</v>
      </c>
      <c r="I81" s="145">
        <v>42118</v>
      </c>
      <c r="J81" s="110">
        <f t="shared" si="23"/>
        <v>12.857142857142858</v>
      </c>
      <c r="K81" s="138">
        <v>42208</v>
      </c>
      <c r="L81" s="187"/>
      <c r="M81" s="65" t="str">
        <f t="shared" si="15"/>
        <v>N</v>
      </c>
      <c r="N81" s="65" t="str">
        <f t="shared" si="16"/>
        <v>-</v>
      </c>
      <c r="O81" s="26"/>
    </row>
    <row r="82" spans="1:15" ht="28.5" outlineLevel="1">
      <c r="A82" s="118">
        <v>3</v>
      </c>
      <c r="B82" s="118">
        <v>7</v>
      </c>
      <c r="C82" s="69" t="s">
        <v>572</v>
      </c>
      <c r="D82" s="70" t="s">
        <v>1374</v>
      </c>
      <c r="E82" s="70" t="s">
        <v>351</v>
      </c>
      <c r="F82" s="70" t="s">
        <v>1375</v>
      </c>
      <c r="G82" s="70" t="s">
        <v>698</v>
      </c>
      <c r="H82" s="71" t="s">
        <v>1428</v>
      </c>
      <c r="I82" s="145">
        <v>42037</v>
      </c>
      <c r="J82" s="110">
        <f t="shared" si="23"/>
        <v>21.571428571428573</v>
      </c>
      <c r="K82" s="138">
        <v>42188</v>
      </c>
      <c r="L82" s="189"/>
      <c r="M82" s="65" t="str">
        <f t="shared" si="15"/>
        <v>N</v>
      </c>
      <c r="N82" s="65" t="str">
        <f t="shared" si="16"/>
        <v>-</v>
      </c>
      <c r="O82" s="26"/>
    </row>
    <row r="83" spans="1:15" ht="38.25" outlineLevel="1">
      <c r="A83" s="107">
        <v>3</v>
      </c>
      <c r="B83" s="107">
        <v>6</v>
      </c>
      <c r="C83" s="69" t="s">
        <v>628</v>
      </c>
      <c r="D83" s="70" t="s">
        <v>1577</v>
      </c>
      <c r="E83" s="70" t="s">
        <v>230</v>
      </c>
      <c r="F83" s="70" t="s">
        <v>1579</v>
      </c>
      <c r="G83" s="70" t="s">
        <v>431</v>
      </c>
      <c r="H83" s="71" t="s">
        <v>1581</v>
      </c>
      <c r="I83" s="145">
        <v>42163</v>
      </c>
      <c r="J83" s="110">
        <f t="shared" si="23"/>
        <v>3.2857142857142856</v>
      </c>
      <c r="K83" s="138">
        <v>42186</v>
      </c>
      <c r="L83" s="187"/>
      <c r="M83" s="65" t="str">
        <f t="shared" si="15"/>
        <v>N</v>
      </c>
      <c r="N83" s="65" t="str">
        <f t="shared" si="16"/>
        <v>-</v>
      </c>
      <c r="O83" s="26"/>
    </row>
    <row r="84" spans="1:15" ht="42.75" outlineLevel="1">
      <c r="A84" s="309">
        <v>3</v>
      </c>
      <c r="B84" s="309">
        <v>5</v>
      </c>
      <c r="C84" s="289" t="s">
        <v>543</v>
      </c>
      <c r="D84" s="290" t="s">
        <v>1349</v>
      </c>
      <c r="E84" s="290" t="s">
        <v>230</v>
      </c>
      <c r="F84" s="290" t="s">
        <v>1350</v>
      </c>
      <c r="G84" s="290" t="s">
        <v>698</v>
      </c>
      <c r="H84" s="137" t="s">
        <v>1352</v>
      </c>
      <c r="I84" s="292">
        <v>42017</v>
      </c>
      <c r="J84" s="310">
        <f t="shared" si="23"/>
        <v>16.428571428571427</v>
      </c>
      <c r="K84" s="311">
        <v>42132</v>
      </c>
      <c r="L84" s="187"/>
      <c r="M84" s="65" t="str">
        <f t="shared" si="15"/>
        <v>N</v>
      </c>
      <c r="N84" s="65" t="str">
        <f t="shared" si="16"/>
        <v>-</v>
      </c>
      <c r="O84" s="26"/>
    </row>
    <row r="85" spans="1:15" ht="28.5" outlineLevel="1">
      <c r="A85" s="107">
        <v>3</v>
      </c>
      <c r="B85" s="107">
        <v>4</v>
      </c>
      <c r="C85" s="69" t="s">
        <v>521</v>
      </c>
      <c r="D85" s="70" t="s">
        <v>1080</v>
      </c>
      <c r="E85" s="70" t="s">
        <v>230</v>
      </c>
      <c r="F85" s="70" t="s">
        <v>1082</v>
      </c>
      <c r="G85" s="70" t="s">
        <v>698</v>
      </c>
      <c r="H85" s="71" t="s">
        <v>1084</v>
      </c>
      <c r="I85" s="145">
        <v>41852</v>
      </c>
      <c r="J85" s="110">
        <f t="shared" si="23"/>
        <v>31.571428571428573</v>
      </c>
      <c r="K85" s="72">
        <v>42073</v>
      </c>
      <c r="L85" s="189"/>
      <c r="M85" s="65" t="str">
        <f t="shared" si="15"/>
        <v>Y</v>
      </c>
      <c r="N85" s="65">
        <f t="shared" si="16"/>
        <v>7.571428571428573</v>
      </c>
      <c r="O85" s="26"/>
    </row>
    <row r="86" spans="1:15" ht="25.5" outlineLevel="1">
      <c r="A86" s="118">
        <v>3</v>
      </c>
      <c r="B86" s="118">
        <v>3</v>
      </c>
      <c r="C86" s="69" t="s">
        <v>534</v>
      </c>
      <c r="D86" s="70" t="s">
        <v>1186</v>
      </c>
      <c r="E86" s="70" t="s">
        <v>351</v>
      </c>
      <c r="F86" s="70" t="s">
        <v>1187</v>
      </c>
      <c r="G86" s="70" t="s">
        <v>698</v>
      </c>
      <c r="H86" s="71" t="s">
        <v>1190</v>
      </c>
      <c r="I86" s="145">
        <v>41907</v>
      </c>
      <c r="J86" s="110">
        <f t="shared" si="23"/>
        <v>21.714285714285715</v>
      </c>
      <c r="K86" s="72">
        <v>42059</v>
      </c>
      <c r="L86" s="114"/>
      <c r="M86" s="65" t="str">
        <f t="shared" si="15"/>
        <v>N</v>
      </c>
      <c r="N86" s="65" t="str">
        <f t="shared" si="16"/>
        <v>-</v>
      </c>
    </row>
    <row r="87" spans="1:15" ht="38.25" outlineLevel="1">
      <c r="A87" s="107">
        <v>3</v>
      </c>
      <c r="B87" s="107">
        <v>2</v>
      </c>
      <c r="C87" s="38" t="s">
        <v>465</v>
      </c>
      <c r="D87" s="37" t="s">
        <v>1033</v>
      </c>
      <c r="E87" s="37" t="s">
        <v>230</v>
      </c>
      <c r="F87" s="37" t="s">
        <v>1034</v>
      </c>
      <c r="G87" s="37" t="s">
        <v>698</v>
      </c>
      <c r="H87" s="177" t="s">
        <v>1041</v>
      </c>
      <c r="I87" s="165">
        <v>41820</v>
      </c>
      <c r="J87" s="110">
        <f t="shared" si="23"/>
        <v>32.428571428571431</v>
      </c>
      <c r="K87" s="40">
        <v>42047</v>
      </c>
      <c r="L87" s="114"/>
      <c r="M87" s="65" t="str">
        <f t="shared" si="15"/>
        <v>Y</v>
      </c>
      <c r="N87" s="65">
        <f t="shared" si="16"/>
        <v>8.4285714285714306</v>
      </c>
    </row>
    <row r="88" spans="1:15" ht="28.5" outlineLevel="1">
      <c r="A88" s="118">
        <v>3</v>
      </c>
      <c r="B88" s="118">
        <v>1</v>
      </c>
      <c r="C88" s="38" t="s">
        <v>463</v>
      </c>
      <c r="D88" s="140" t="s">
        <v>955</v>
      </c>
      <c r="E88" s="70" t="s">
        <v>351</v>
      </c>
      <c r="F88" s="70" t="s">
        <v>1032</v>
      </c>
      <c r="G88" s="70" t="s">
        <v>698</v>
      </c>
      <c r="H88" s="190" t="s">
        <v>1368</v>
      </c>
      <c r="I88" s="145">
        <v>41810</v>
      </c>
      <c r="J88" s="110">
        <f t="shared" si="23"/>
        <v>32.571428571428569</v>
      </c>
      <c r="K88" s="138">
        <v>42038</v>
      </c>
      <c r="L88" s="114"/>
      <c r="M88" s="65" t="str">
        <f t="shared" si="15"/>
        <v>Y</v>
      </c>
      <c r="N88" s="65">
        <f t="shared" si="16"/>
        <v>8.5714285714285694</v>
      </c>
    </row>
    <row r="89" spans="1:15" ht="15">
      <c r="A89" s="281" t="s">
        <v>754</v>
      </c>
      <c r="B89" s="280"/>
      <c r="C89" s="280"/>
      <c r="D89" s="280"/>
      <c r="E89" s="280"/>
      <c r="F89" s="280"/>
      <c r="G89" s="280"/>
      <c r="H89" s="280"/>
      <c r="I89" s="280"/>
      <c r="J89" s="280"/>
      <c r="K89" s="280"/>
      <c r="L89" s="280"/>
      <c r="M89" s="56"/>
      <c r="N89" s="282"/>
      <c r="O89" s="26"/>
    </row>
    <row r="90" spans="1:15" ht="38.25" outlineLevel="1">
      <c r="A90" s="139">
        <v>2</v>
      </c>
      <c r="B90" s="118">
        <v>7</v>
      </c>
      <c r="C90" s="69" t="s">
        <v>470</v>
      </c>
      <c r="D90" s="70" t="s">
        <v>1058</v>
      </c>
      <c r="E90" s="70" t="s">
        <v>230</v>
      </c>
      <c r="F90" s="70" t="s">
        <v>1059</v>
      </c>
      <c r="G90" s="70" t="s">
        <v>698</v>
      </c>
      <c r="H90" s="71" t="s">
        <v>1064</v>
      </c>
      <c r="I90" s="145">
        <v>41838</v>
      </c>
      <c r="J90" s="120">
        <f t="shared" si="23"/>
        <v>20.714285714285715</v>
      </c>
      <c r="K90" s="72">
        <v>41983</v>
      </c>
      <c r="L90" s="191"/>
      <c r="M90" s="65" t="str">
        <f t="shared" si="15"/>
        <v>N</v>
      </c>
      <c r="N90" s="65" t="str">
        <f t="shared" si="16"/>
        <v>-</v>
      </c>
      <c r="O90" s="26"/>
    </row>
    <row r="91" spans="1:15" ht="38.25" outlineLevel="1">
      <c r="A91" s="139">
        <v>2</v>
      </c>
      <c r="B91" s="139">
        <v>6</v>
      </c>
      <c r="C91" s="69" t="s">
        <v>482</v>
      </c>
      <c r="D91" s="70" t="s">
        <v>1068</v>
      </c>
      <c r="E91" s="70" t="s">
        <v>230</v>
      </c>
      <c r="F91" s="70" t="s">
        <v>1069</v>
      </c>
      <c r="G91" s="70" t="s">
        <v>698</v>
      </c>
      <c r="H91" s="71" t="s">
        <v>1071</v>
      </c>
      <c r="I91" s="145">
        <v>41845</v>
      </c>
      <c r="J91" s="120">
        <f t="shared" si="23"/>
        <v>17.571428571428573</v>
      </c>
      <c r="K91" s="72">
        <v>41968</v>
      </c>
      <c r="L91" s="45"/>
      <c r="M91" s="65" t="str">
        <f t="shared" si="15"/>
        <v>N</v>
      </c>
      <c r="N91" s="65" t="str">
        <f t="shared" si="16"/>
        <v>-</v>
      </c>
      <c r="O91" s="26"/>
    </row>
    <row r="92" spans="1:15" ht="28.5" outlineLevel="1">
      <c r="A92" s="139">
        <v>2</v>
      </c>
      <c r="B92" s="118">
        <v>5</v>
      </c>
      <c r="C92" s="69" t="s">
        <v>423</v>
      </c>
      <c r="D92" s="70" t="s">
        <v>561</v>
      </c>
      <c r="E92" s="70" t="s">
        <v>230</v>
      </c>
      <c r="F92" s="70" t="s">
        <v>562</v>
      </c>
      <c r="G92" s="70" t="s">
        <v>388</v>
      </c>
      <c r="H92" s="141" t="s">
        <v>564</v>
      </c>
      <c r="I92" s="145">
        <v>41430</v>
      </c>
      <c r="J92" s="120">
        <f t="shared" si="23"/>
        <v>70.142857142857139</v>
      </c>
      <c r="K92" s="72">
        <v>41921</v>
      </c>
      <c r="L92" s="45"/>
      <c r="M92" s="65" t="str">
        <f t="shared" si="15"/>
        <v>Y</v>
      </c>
      <c r="N92" s="65">
        <f t="shared" si="16"/>
        <v>46.142857142857139</v>
      </c>
      <c r="O92" s="26"/>
    </row>
    <row r="93" spans="1:15" ht="42.75" outlineLevel="1">
      <c r="A93" s="139">
        <v>2</v>
      </c>
      <c r="B93" s="139">
        <v>4</v>
      </c>
      <c r="C93" s="69" t="s">
        <v>424</v>
      </c>
      <c r="D93" s="70" t="s">
        <v>759</v>
      </c>
      <c r="E93" s="70" t="s">
        <v>230</v>
      </c>
      <c r="F93" s="70" t="s">
        <v>1031</v>
      </c>
      <c r="G93" s="70"/>
      <c r="H93" s="70" t="s">
        <v>906</v>
      </c>
      <c r="I93" s="145">
        <v>41647</v>
      </c>
      <c r="J93" s="120">
        <f t="shared" si="23"/>
        <v>33</v>
      </c>
      <c r="K93" s="72">
        <v>41878</v>
      </c>
      <c r="L93" s="45"/>
      <c r="M93" s="65" t="str">
        <f t="shared" si="15"/>
        <v>Y</v>
      </c>
      <c r="N93" s="65">
        <f t="shared" si="16"/>
        <v>9</v>
      </c>
      <c r="O93" s="26"/>
    </row>
    <row r="94" spans="1:15" ht="42.75" outlineLevel="1">
      <c r="A94" s="139">
        <v>2</v>
      </c>
      <c r="B94" s="118">
        <v>3</v>
      </c>
      <c r="C94" s="69" t="s">
        <v>450</v>
      </c>
      <c r="D94" s="70" t="s">
        <v>857</v>
      </c>
      <c r="E94" s="70" t="s">
        <v>351</v>
      </c>
      <c r="F94" s="70" t="s">
        <v>1042</v>
      </c>
      <c r="G94" s="70"/>
      <c r="H94" s="70" t="s">
        <v>917</v>
      </c>
      <c r="I94" s="145">
        <v>41736</v>
      </c>
      <c r="J94" s="120">
        <f t="shared" si="23"/>
        <v>15.571428571428571</v>
      </c>
      <c r="K94" s="72">
        <v>41845</v>
      </c>
      <c r="L94" s="45"/>
      <c r="M94" s="65" t="str">
        <f t="shared" si="15"/>
        <v>N</v>
      </c>
      <c r="N94" s="65" t="str">
        <f t="shared" si="16"/>
        <v>-</v>
      </c>
      <c r="O94" s="26"/>
    </row>
    <row r="95" spans="1:15" ht="25.5" outlineLevel="1">
      <c r="A95" s="139">
        <v>2</v>
      </c>
      <c r="B95" s="139">
        <v>2</v>
      </c>
      <c r="C95" s="69" t="s">
        <v>420</v>
      </c>
      <c r="D95" s="70" t="s">
        <v>510</v>
      </c>
      <c r="E95" s="70" t="s">
        <v>351</v>
      </c>
      <c r="F95" s="70" t="s">
        <v>511</v>
      </c>
      <c r="G95" s="70" t="s">
        <v>383</v>
      </c>
      <c r="H95" s="141" t="s">
        <v>512</v>
      </c>
      <c r="I95" s="145">
        <v>41393</v>
      </c>
      <c r="J95" s="120">
        <f t="shared" si="23"/>
        <v>48.285714285714285</v>
      </c>
      <c r="K95" s="72">
        <v>41731</v>
      </c>
      <c r="L95" s="192"/>
      <c r="M95" s="65" t="str">
        <f t="shared" si="15"/>
        <v>Y</v>
      </c>
      <c r="N95" s="65">
        <f t="shared" si="16"/>
        <v>24.285714285714285</v>
      </c>
      <c r="O95" s="183"/>
    </row>
    <row r="96" spans="1:15" ht="25.5" outlineLevel="1">
      <c r="A96" s="139">
        <v>2</v>
      </c>
      <c r="B96" s="118">
        <v>1</v>
      </c>
      <c r="C96" s="69" t="s">
        <v>405</v>
      </c>
      <c r="D96" s="70" t="s">
        <v>475</v>
      </c>
      <c r="E96" s="70" t="s">
        <v>230</v>
      </c>
      <c r="F96" s="70" t="s">
        <v>476</v>
      </c>
      <c r="G96" s="70" t="s">
        <v>383</v>
      </c>
      <c r="H96" s="141" t="s">
        <v>488</v>
      </c>
      <c r="I96" s="145">
        <v>41353</v>
      </c>
      <c r="J96" s="120">
        <f t="shared" si="23"/>
        <v>48</v>
      </c>
      <c r="K96" s="72">
        <v>41689</v>
      </c>
      <c r="M96" s="65" t="str">
        <f t="shared" si="15"/>
        <v>Y</v>
      </c>
      <c r="N96" s="65">
        <f t="shared" si="16"/>
        <v>24</v>
      </c>
    </row>
    <row r="97" spans="1:15" ht="15">
      <c r="A97" s="281" t="s">
        <v>532</v>
      </c>
      <c r="B97" s="280"/>
      <c r="C97" s="280"/>
      <c r="D97" s="280"/>
      <c r="E97" s="280"/>
      <c r="F97" s="280"/>
      <c r="G97" s="280"/>
      <c r="H97" s="280"/>
      <c r="I97" s="280"/>
      <c r="J97" s="280"/>
      <c r="K97" s="280"/>
      <c r="L97" s="280"/>
      <c r="M97" s="56"/>
      <c r="N97" s="282"/>
      <c r="O97" s="26"/>
    </row>
    <row r="98" spans="1:15" ht="25.5" outlineLevel="1">
      <c r="A98" s="118">
        <v>1</v>
      </c>
      <c r="B98" s="118">
        <v>4</v>
      </c>
      <c r="C98" s="69" t="s">
        <v>395</v>
      </c>
      <c r="D98" s="70" t="s">
        <v>451</v>
      </c>
      <c r="E98" s="70" t="s">
        <v>351</v>
      </c>
      <c r="F98" s="70" t="s">
        <v>452</v>
      </c>
      <c r="G98" s="70" t="s">
        <v>388</v>
      </c>
      <c r="H98" s="141" t="s">
        <v>454</v>
      </c>
      <c r="I98" s="145">
        <v>41330</v>
      </c>
      <c r="J98" s="120">
        <f t="shared" si="23"/>
        <v>39.571428571428569</v>
      </c>
      <c r="K98" s="72">
        <v>41607</v>
      </c>
      <c r="L98" s="191"/>
      <c r="M98" s="65" t="str">
        <f t="shared" ref="M98:M101" si="24">IF(J98&gt;24,"Y","N")</f>
        <v>Y</v>
      </c>
      <c r="N98" s="65">
        <f t="shared" ref="N98:N101" si="25">IF(M98="Y",J98-24,"-")</f>
        <v>15.571428571428569</v>
      </c>
      <c r="O98" s="26"/>
    </row>
    <row r="99" spans="1:15" ht="28.5" outlineLevel="1">
      <c r="A99" s="118">
        <v>1</v>
      </c>
      <c r="B99" s="118">
        <v>3</v>
      </c>
      <c r="C99" s="69" t="s">
        <v>370</v>
      </c>
      <c r="D99" s="70" t="s">
        <v>441</v>
      </c>
      <c r="E99" s="70" t="s">
        <v>230</v>
      </c>
      <c r="F99" s="70" t="s">
        <v>442</v>
      </c>
      <c r="G99" s="70" t="s">
        <v>383</v>
      </c>
      <c r="H99" s="141" t="s">
        <v>447</v>
      </c>
      <c r="I99" s="145">
        <v>41311</v>
      </c>
      <c r="J99" s="120">
        <f t="shared" si="23"/>
        <v>31.714285714285715</v>
      </c>
      <c r="K99" s="72">
        <v>41533</v>
      </c>
      <c r="L99" s="45"/>
      <c r="M99" s="65" t="str">
        <f t="shared" si="24"/>
        <v>Y</v>
      </c>
      <c r="N99" s="65">
        <f t="shared" si="25"/>
        <v>7.7142857142857153</v>
      </c>
      <c r="O99" s="26"/>
    </row>
    <row r="100" spans="1:15" ht="38.25" outlineLevel="1">
      <c r="A100" s="118">
        <v>1</v>
      </c>
      <c r="B100" s="118">
        <v>2</v>
      </c>
      <c r="C100" s="69" t="s">
        <v>359</v>
      </c>
      <c r="D100" s="70" t="s">
        <v>429</v>
      </c>
      <c r="E100" s="70" t="s">
        <v>109</v>
      </c>
      <c r="F100" s="70" t="s">
        <v>268</v>
      </c>
      <c r="G100" s="70" t="s">
        <v>383</v>
      </c>
      <c r="H100" s="141" t="s">
        <v>435</v>
      </c>
      <c r="I100" s="145">
        <v>41309</v>
      </c>
      <c r="J100" s="120">
        <f t="shared" si="23"/>
        <v>29.571428571428573</v>
      </c>
      <c r="K100" s="72">
        <v>41516</v>
      </c>
      <c r="L100" s="146"/>
      <c r="M100" s="65" t="str">
        <f t="shared" si="24"/>
        <v>Y</v>
      </c>
      <c r="N100" s="65">
        <f t="shared" si="25"/>
        <v>5.571428571428573</v>
      </c>
      <c r="O100" s="26"/>
    </row>
    <row r="101" spans="1:15" ht="28.5" outlineLevel="1">
      <c r="A101" s="118">
        <v>1</v>
      </c>
      <c r="B101" s="118">
        <v>1</v>
      </c>
      <c r="C101" s="69" t="s">
        <v>206</v>
      </c>
      <c r="D101" s="70" t="s">
        <v>336</v>
      </c>
      <c r="E101" s="70" t="s">
        <v>319</v>
      </c>
      <c r="F101" s="70" t="s">
        <v>316</v>
      </c>
      <c r="G101" s="70" t="s">
        <v>383</v>
      </c>
      <c r="H101" s="193" t="s">
        <v>320</v>
      </c>
      <c r="I101" s="145">
        <v>41200</v>
      </c>
      <c r="J101" s="120">
        <f t="shared" si="23"/>
        <v>34.571428571428569</v>
      </c>
      <c r="K101" s="72">
        <v>41442</v>
      </c>
      <c r="M101" s="65" t="str">
        <f t="shared" si="24"/>
        <v>Y</v>
      </c>
      <c r="N101" s="65">
        <f t="shared" si="25"/>
        <v>10.571428571428569</v>
      </c>
    </row>
    <row r="131" spans="11:11">
      <c r="K131" s="143"/>
    </row>
    <row r="160" spans="7:7">
      <c r="G160" s="144"/>
    </row>
    <row r="434" spans="6:6">
      <c r="F434" s="22" t="s">
        <v>175</v>
      </c>
    </row>
  </sheetData>
  <mergeCells count="3">
    <mergeCell ref="F3:F4"/>
    <mergeCell ref="G3:G4"/>
    <mergeCell ref="A7:D7"/>
  </mergeCells>
  <conditionalFormatting sqref="C101:I101 K98:K101 L98:L100 K90:K96 L90:L95 K80:K86 L79:L85 O79:O85 O89:O95 O97:O100 A24:L24">
    <cfRule type="expression" dxfId="2505" priority="1828">
      <formula>INDIRECT("M"&amp;ROW())="Office"</formula>
    </cfRule>
    <cfRule type="expression" dxfId="2504" priority="1829">
      <formula>INDIRECT("M"&amp;ROW())="Editor"</formula>
    </cfRule>
    <cfRule type="expression" dxfId="2503" priority="1830">
      <formula>INDIRECT("M"&amp;ROW())="PPP"</formula>
    </cfRule>
    <cfRule type="expression" dxfId="2502" priority="1831">
      <formula>INDIRECT("M"&amp;ROW())="Author"</formula>
    </cfRule>
    <cfRule type="expression" dxfId="2501" priority="1832">
      <formula>INDIRECT("M"&amp;ROW())="Author"</formula>
    </cfRule>
  </conditionalFormatting>
  <conditionalFormatting sqref="C100:I100">
    <cfRule type="expression" dxfId="2500" priority="1818">
      <formula>INDIRECT("M"&amp;ROW())="Office"</formula>
    </cfRule>
    <cfRule type="expression" dxfId="2499" priority="1819">
      <formula>INDIRECT("M"&amp;ROW())="Editor"</formula>
    </cfRule>
    <cfRule type="expression" dxfId="2498" priority="1820">
      <formula>INDIRECT("M"&amp;ROW())="PPP"</formula>
    </cfRule>
    <cfRule type="expression" dxfId="2497" priority="1821">
      <formula>INDIRECT("M"&amp;ROW())="Author"</formula>
    </cfRule>
    <cfRule type="expression" dxfId="2496" priority="1822">
      <formula>INDIRECT("M"&amp;ROW())="Author"</formula>
    </cfRule>
  </conditionalFormatting>
  <conditionalFormatting sqref="C99:I99">
    <cfRule type="expression" dxfId="2495" priority="1808">
      <formula>INDIRECT("M"&amp;ROW())="Office"</formula>
    </cfRule>
    <cfRule type="expression" dxfId="2494" priority="1809">
      <formula>INDIRECT("M"&amp;ROW())="Editor"</formula>
    </cfRule>
    <cfRule type="expression" dxfId="2493" priority="1810">
      <formula>INDIRECT("M"&amp;ROW())="PPP"</formula>
    </cfRule>
    <cfRule type="expression" dxfId="2492" priority="1811">
      <formula>INDIRECT("M"&amp;ROW())="Author"</formula>
    </cfRule>
    <cfRule type="expression" dxfId="2491" priority="1812">
      <formula>INDIRECT("M"&amp;ROW())="Author"</formula>
    </cfRule>
  </conditionalFormatting>
  <conditionalFormatting sqref="C98:I98">
    <cfRule type="expression" dxfId="2490" priority="1798">
      <formula>INDIRECT("M"&amp;ROW())="Office"</formula>
    </cfRule>
    <cfRule type="expression" dxfId="2489" priority="1799">
      <formula>INDIRECT("M"&amp;ROW())="Editor"</formula>
    </cfRule>
    <cfRule type="expression" dxfId="2488" priority="1800">
      <formula>INDIRECT("M"&amp;ROW())="PPP"</formula>
    </cfRule>
    <cfRule type="expression" dxfId="2487" priority="1801">
      <formula>INDIRECT("M"&amp;ROW())="Author"</formula>
    </cfRule>
    <cfRule type="expression" dxfId="2486" priority="1802">
      <formula>INDIRECT("M"&amp;ROW())="Author"</formula>
    </cfRule>
  </conditionalFormatting>
  <conditionalFormatting sqref="C96:I96">
    <cfRule type="expression" dxfId="2485" priority="1788">
      <formula>INDIRECT("M"&amp;ROW())="Office"</formula>
    </cfRule>
    <cfRule type="expression" dxfId="2484" priority="1789">
      <formula>INDIRECT("M"&amp;ROW())="Editor"</formula>
    </cfRule>
    <cfRule type="expression" dxfId="2483" priority="1790">
      <formula>INDIRECT("M"&amp;ROW())="PPP"</formula>
    </cfRule>
    <cfRule type="expression" dxfId="2482" priority="1791">
      <formula>INDIRECT("M"&amp;ROW())="Author"</formula>
    </cfRule>
    <cfRule type="expression" dxfId="2481" priority="1792">
      <formula>INDIRECT("M"&amp;ROW())="Author"</formula>
    </cfRule>
  </conditionalFormatting>
  <conditionalFormatting sqref="C95:I95">
    <cfRule type="expression" dxfId="2480" priority="1778">
      <formula>INDIRECT("M"&amp;ROW())="Office"</formula>
    </cfRule>
    <cfRule type="expression" dxfId="2479" priority="1779">
      <formula>INDIRECT("M"&amp;ROW())="Editor"</formula>
    </cfRule>
    <cfRule type="expression" dxfId="2478" priority="1780">
      <formula>INDIRECT("M"&amp;ROW())="PPP"</formula>
    </cfRule>
    <cfRule type="expression" dxfId="2477" priority="1781">
      <formula>INDIRECT("M"&amp;ROW())="Author"</formula>
    </cfRule>
    <cfRule type="expression" dxfId="2476" priority="1782">
      <formula>INDIRECT("M"&amp;ROW())="Author"</formula>
    </cfRule>
  </conditionalFormatting>
  <conditionalFormatting sqref="C94:I94">
    <cfRule type="expression" dxfId="2475" priority="1768">
      <formula>INDIRECT("M"&amp;ROW())="Office"</formula>
    </cfRule>
    <cfRule type="expression" dxfId="2474" priority="1769">
      <formula>INDIRECT("M"&amp;ROW())="Editor"</formula>
    </cfRule>
    <cfRule type="expression" dxfId="2473" priority="1770">
      <formula>INDIRECT("M"&amp;ROW())="PPP"</formula>
    </cfRule>
    <cfRule type="expression" dxfId="2472" priority="1771">
      <formula>INDIRECT("M"&amp;ROW())="Author"</formula>
    </cfRule>
    <cfRule type="expression" dxfId="2471" priority="1772">
      <formula>INDIRECT("M"&amp;ROW())="Author"</formula>
    </cfRule>
  </conditionalFormatting>
  <conditionalFormatting sqref="C93:I93">
    <cfRule type="expression" dxfId="2470" priority="1758">
      <formula>INDIRECT("M"&amp;ROW())="Office"</formula>
    </cfRule>
    <cfRule type="expression" dxfId="2469" priority="1759">
      <formula>INDIRECT("M"&amp;ROW())="Editor"</formula>
    </cfRule>
    <cfRule type="expression" dxfId="2468" priority="1760">
      <formula>INDIRECT("M"&amp;ROW())="PPP"</formula>
    </cfRule>
    <cfRule type="expression" dxfId="2467" priority="1761">
      <formula>INDIRECT("M"&amp;ROW())="Author"</formula>
    </cfRule>
    <cfRule type="expression" dxfId="2466" priority="1762">
      <formula>INDIRECT("M"&amp;ROW())="Author"</formula>
    </cfRule>
  </conditionalFormatting>
  <conditionalFormatting sqref="C92:I92">
    <cfRule type="expression" dxfId="2465" priority="1748">
      <formula>INDIRECT("M"&amp;ROW())="Office"</formula>
    </cfRule>
    <cfRule type="expression" dxfId="2464" priority="1749">
      <formula>INDIRECT("M"&amp;ROW())="Editor"</formula>
    </cfRule>
    <cfRule type="expression" dxfId="2463" priority="1750">
      <formula>INDIRECT("M"&amp;ROW())="PPP"</formula>
    </cfRule>
    <cfRule type="expression" dxfId="2462" priority="1751">
      <formula>INDIRECT("M"&amp;ROW())="Author"</formula>
    </cfRule>
    <cfRule type="expression" dxfId="2461" priority="1752">
      <formula>INDIRECT("M"&amp;ROW())="Author"</formula>
    </cfRule>
  </conditionalFormatting>
  <conditionalFormatting sqref="C91:I91">
    <cfRule type="expression" dxfId="2460" priority="1738">
      <formula>INDIRECT("M"&amp;ROW())="Office"</formula>
    </cfRule>
    <cfRule type="expression" dxfId="2459" priority="1739">
      <formula>INDIRECT("M"&amp;ROW())="Editor"</formula>
    </cfRule>
    <cfRule type="expression" dxfId="2458" priority="1740">
      <formula>INDIRECT("M"&amp;ROW())="PPP"</formula>
    </cfRule>
    <cfRule type="expression" dxfId="2457" priority="1741">
      <formula>INDIRECT("M"&amp;ROW())="Author"</formula>
    </cfRule>
    <cfRule type="expression" dxfId="2456" priority="1742">
      <formula>INDIRECT("M"&amp;ROW())="Author"</formula>
    </cfRule>
  </conditionalFormatting>
  <conditionalFormatting sqref="C90:I90">
    <cfRule type="expression" dxfId="2455" priority="1728">
      <formula>INDIRECT("M"&amp;ROW())="Office"</formula>
    </cfRule>
    <cfRule type="expression" dxfId="2454" priority="1729">
      <formula>INDIRECT("M"&amp;ROW())="Editor"</formula>
    </cfRule>
    <cfRule type="expression" dxfId="2453" priority="1730">
      <formula>INDIRECT("M"&amp;ROW())="PPP"</formula>
    </cfRule>
    <cfRule type="expression" dxfId="2452" priority="1731">
      <formula>INDIRECT("M"&amp;ROW())="Author"</formula>
    </cfRule>
    <cfRule type="expression" dxfId="2451" priority="1732">
      <formula>INDIRECT("M"&amp;ROW())="Author"</formula>
    </cfRule>
  </conditionalFormatting>
  <conditionalFormatting sqref="C86:I86">
    <cfRule type="expression" dxfId="2450" priority="1718">
      <formula>INDIRECT("M"&amp;ROW())="Office"</formula>
    </cfRule>
    <cfRule type="expression" dxfId="2449" priority="1719">
      <formula>INDIRECT("M"&amp;ROW())="Editor"</formula>
    </cfRule>
    <cfRule type="expression" dxfId="2448" priority="1720">
      <formula>INDIRECT("M"&amp;ROW())="PPP"</formula>
    </cfRule>
    <cfRule type="expression" dxfId="2447" priority="1721">
      <formula>INDIRECT("M"&amp;ROW())="Author"</formula>
    </cfRule>
    <cfRule type="expression" dxfId="2446" priority="1722">
      <formula>INDIRECT("M"&amp;ROW())="Author"</formula>
    </cfRule>
  </conditionalFormatting>
  <conditionalFormatting sqref="C85:I85">
    <cfRule type="expression" dxfId="2445" priority="1708">
      <formula>INDIRECT("M"&amp;ROW())="Office"</formula>
    </cfRule>
    <cfRule type="expression" dxfId="2444" priority="1709">
      <formula>INDIRECT("M"&amp;ROW())="Editor"</formula>
    </cfRule>
    <cfRule type="expression" dxfId="2443" priority="1710">
      <formula>INDIRECT("M"&amp;ROW())="PPP"</formula>
    </cfRule>
    <cfRule type="expression" dxfId="2442" priority="1711">
      <formula>INDIRECT("M"&amp;ROW())="Author"</formula>
    </cfRule>
    <cfRule type="expression" dxfId="2441" priority="1712">
      <formula>INDIRECT("M"&amp;ROW())="Author"</formula>
    </cfRule>
  </conditionalFormatting>
  <conditionalFormatting sqref="C84:I84">
    <cfRule type="expression" dxfId="2440" priority="1698">
      <formula>INDIRECT("M"&amp;ROW())="Office"</formula>
    </cfRule>
    <cfRule type="expression" dxfId="2439" priority="1699">
      <formula>INDIRECT("M"&amp;ROW())="Editor"</formula>
    </cfRule>
    <cfRule type="expression" dxfId="2438" priority="1700">
      <formula>INDIRECT("M"&amp;ROW())="PPP"</formula>
    </cfRule>
    <cfRule type="expression" dxfId="2437" priority="1701">
      <formula>INDIRECT("M"&amp;ROW())="Author"</formula>
    </cfRule>
    <cfRule type="expression" dxfId="2436" priority="1702">
      <formula>INDIRECT("M"&amp;ROW())="Author"</formula>
    </cfRule>
  </conditionalFormatting>
  <conditionalFormatting sqref="C83:I83">
    <cfRule type="expression" dxfId="2435" priority="1688">
      <formula>INDIRECT("M"&amp;ROW())="Office"</formula>
    </cfRule>
    <cfRule type="expression" dxfId="2434" priority="1689">
      <formula>INDIRECT("M"&amp;ROW())="Editor"</formula>
    </cfRule>
    <cfRule type="expression" dxfId="2433" priority="1690">
      <formula>INDIRECT("M"&amp;ROW())="PPP"</formula>
    </cfRule>
    <cfRule type="expression" dxfId="2432" priority="1691">
      <formula>INDIRECT("M"&amp;ROW())="Author"</formula>
    </cfRule>
    <cfRule type="expression" dxfId="2431" priority="1692">
      <formula>INDIRECT("M"&amp;ROW())="Author"</formula>
    </cfRule>
  </conditionalFormatting>
  <conditionalFormatting sqref="C82:I82">
    <cfRule type="expression" dxfId="2430" priority="1678">
      <formula>INDIRECT("M"&amp;ROW())="Office"</formula>
    </cfRule>
    <cfRule type="expression" dxfId="2429" priority="1679">
      <formula>INDIRECT("M"&amp;ROW())="Editor"</formula>
    </cfRule>
    <cfRule type="expression" dxfId="2428" priority="1680">
      <formula>INDIRECT("M"&amp;ROW())="PPP"</formula>
    </cfRule>
    <cfRule type="expression" dxfId="2427" priority="1681">
      <formula>INDIRECT("M"&amp;ROW())="Author"</formula>
    </cfRule>
    <cfRule type="expression" dxfId="2426" priority="1682">
      <formula>INDIRECT("M"&amp;ROW())="Author"</formula>
    </cfRule>
  </conditionalFormatting>
  <conditionalFormatting sqref="C81:I81">
    <cfRule type="expression" dxfId="2425" priority="1668">
      <formula>INDIRECT("M"&amp;ROW())="Office"</formula>
    </cfRule>
    <cfRule type="expression" dxfId="2424" priority="1669">
      <formula>INDIRECT("M"&amp;ROW())="Editor"</formula>
    </cfRule>
    <cfRule type="expression" dxfId="2423" priority="1670">
      <formula>INDIRECT("M"&amp;ROW())="PPP"</formula>
    </cfRule>
    <cfRule type="expression" dxfId="2422" priority="1671">
      <formula>INDIRECT("M"&amp;ROW())="Author"</formula>
    </cfRule>
    <cfRule type="expression" dxfId="2421" priority="1672">
      <formula>INDIRECT("M"&amp;ROW())="Author"</formula>
    </cfRule>
  </conditionalFormatting>
  <conditionalFormatting sqref="C80:I80">
    <cfRule type="expression" dxfId="2420" priority="1658">
      <formula>INDIRECT("M"&amp;ROW())="Office"</formula>
    </cfRule>
    <cfRule type="expression" dxfId="2419" priority="1659">
      <formula>INDIRECT("M"&amp;ROW())="Editor"</formula>
    </cfRule>
    <cfRule type="expression" dxfId="2418" priority="1660">
      <formula>INDIRECT("M"&amp;ROW())="PPP"</formula>
    </cfRule>
    <cfRule type="expression" dxfId="2417" priority="1661">
      <formula>INDIRECT("M"&amp;ROW())="Author"</formula>
    </cfRule>
    <cfRule type="expression" dxfId="2416" priority="1662">
      <formula>INDIRECT("M"&amp;ROW())="Author"</formula>
    </cfRule>
  </conditionalFormatting>
  <conditionalFormatting sqref="C78:I78 K78">
    <cfRule type="expression" dxfId="2415" priority="1648">
      <formula>INDIRECT("M"&amp;ROW())="Office"</formula>
    </cfRule>
    <cfRule type="expression" dxfId="2414" priority="1649">
      <formula>INDIRECT("M"&amp;ROW())="Editor"</formula>
    </cfRule>
    <cfRule type="expression" dxfId="2413" priority="1650">
      <formula>INDIRECT("M"&amp;ROW())="PPP"</formula>
    </cfRule>
    <cfRule type="expression" dxfId="2412" priority="1651">
      <formula>INDIRECT("M"&amp;ROW())="Author"</formula>
    </cfRule>
    <cfRule type="expression" dxfId="2411" priority="1652">
      <formula>INDIRECT("M"&amp;ROW())="Author"</formula>
    </cfRule>
  </conditionalFormatting>
  <conditionalFormatting sqref="C76:H76 K76:L76 O76">
    <cfRule type="expression" dxfId="2410" priority="1638">
      <formula>INDIRECT("M"&amp;ROW())="Office"</formula>
    </cfRule>
    <cfRule type="expression" dxfId="2409" priority="1639">
      <formula>INDIRECT("M"&amp;ROW())="Editor"</formula>
    </cfRule>
    <cfRule type="expression" dxfId="2408" priority="1640">
      <formula>INDIRECT("M"&amp;ROW())="PPP"</formula>
    </cfRule>
    <cfRule type="expression" dxfId="2407" priority="1641">
      <formula>INDIRECT("M"&amp;ROW())="Author"</formula>
    </cfRule>
    <cfRule type="expression" dxfId="2406" priority="1642">
      <formula>INDIRECT("M"&amp;ROW())="Author"</formula>
    </cfRule>
  </conditionalFormatting>
  <conditionalFormatting sqref="C75:I75 K75:L75 O75">
    <cfRule type="expression" dxfId="2405" priority="1628">
      <formula>INDIRECT("M"&amp;ROW())="Office"</formula>
    </cfRule>
    <cfRule type="expression" dxfId="2404" priority="1629">
      <formula>INDIRECT("M"&amp;ROW())="Editor"</formula>
    </cfRule>
    <cfRule type="expression" dxfId="2403" priority="1630">
      <formula>INDIRECT("M"&amp;ROW())="PPP"</formula>
    </cfRule>
    <cfRule type="expression" dxfId="2402" priority="1631">
      <formula>INDIRECT("M"&amp;ROW())="Author"</formula>
    </cfRule>
    <cfRule type="expression" dxfId="2401" priority="1632">
      <formula>INDIRECT("M"&amp;ROW())="Author"</formula>
    </cfRule>
  </conditionalFormatting>
  <conditionalFormatting sqref="C74:I74 K74:L74 O74">
    <cfRule type="expression" dxfId="2400" priority="1618">
      <formula>INDIRECT("M"&amp;ROW())="Office"</formula>
    </cfRule>
    <cfRule type="expression" dxfId="2399" priority="1619">
      <formula>INDIRECT("M"&amp;ROW())="Editor"</formula>
    </cfRule>
    <cfRule type="expression" dxfId="2398" priority="1620">
      <formula>INDIRECT("M"&amp;ROW())="PPP"</formula>
    </cfRule>
    <cfRule type="expression" dxfId="2397" priority="1621">
      <formula>INDIRECT("M"&amp;ROW())="Author"</formula>
    </cfRule>
    <cfRule type="expression" dxfId="2396" priority="1622">
      <formula>INDIRECT("M"&amp;ROW())="Author"</formula>
    </cfRule>
  </conditionalFormatting>
  <conditionalFormatting sqref="C72:I72 K72">
    <cfRule type="expression" dxfId="2395" priority="1608">
      <formula>INDIRECT("M"&amp;ROW())="Office"</formula>
    </cfRule>
    <cfRule type="expression" dxfId="2394" priority="1609">
      <formula>INDIRECT("M"&amp;ROW())="Editor"</formula>
    </cfRule>
    <cfRule type="expression" dxfId="2393" priority="1610">
      <formula>INDIRECT("M"&amp;ROW())="PPP"</formula>
    </cfRule>
    <cfRule type="expression" dxfId="2392" priority="1611">
      <formula>INDIRECT("M"&amp;ROW())="Author"</formula>
    </cfRule>
    <cfRule type="expression" dxfId="2391" priority="1612">
      <formula>INDIRECT("M"&amp;ROW())="Author"</formula>
    </cfRule>
  </conditionalFormatting>
  <conditionalFormatting sqref="C71:I71 K71">
    <cfRule type="expression" dxfId="2390" priority="1603">
      <formula>INDIRECT("M"&amp;ROW())="Office"</formula>
    </cfRule>
    <cfRule type="expression" dxfId="2389" priority="1604">
      <formula>INDIRECT("M"&amp;ROW())="Editor"</formula>
    </cfRule>
    <cfRule type="expression" dxfId="2388" priority="1605">
      <formula>INDIRECT("M"&amp;ROW())="PPP"</formula>
    </cfRule>
    <cfRule type="expression" dxfId="2387" priority="1606">
      <formula>INDIRECT("M"&amp;ROW())="Author"</formula>
    </cfRule>
    <cfRule type="expression" dxfId="2386" priority="1607">
      <formula>INDIRECT("M"&amp;ROW())="Author"</formula>
    </cfRule>
  </conditionalFormatting>
  <conditionalFormatting sqref="C70:I70 K70">
    <cfRule type="expression" dxfId="2385" priority="1598">
      <formula>INDIRECT("M"&amp;ROW())="Office"</formula>
    </cfRule>
    <cfRule type="expression" dxfId="2384" priority="1599">
      <formula>INDIRECT("M"&amp;ROW())="Editor"</formula>
    </cfRule>
    <cfRule type="expression" dxfId="2383" priority="1600">
      <formula>INDIRECT("M"&amp;ROW())="PPP"</formula>
    </cfRule>
    <cfRule type="expression" dxfId="2382" priority="1601">
      <formula>INDIRECT("M"&amp;ROW())="Author"</formula>
    </cfRule>
    <cfRule type="expression" dxfId="2381" priority="1602">
      <formula>INDIRECT("M"&amp;ROW())="Author"</formula>
    </cfRule>
  </conditionalFormatting>
  <conditionalFormatting sqref="C69:I69 K69">
    <cfRule type="expression" dxfId="2380" priority="1593">
      <formula>INDIRECT("M"&amp;ROW())="Office"</formula>
    </cfRule>
    <cfRule type="expression" dxfId="2379" priority="1594">
      <formula>INDIRECT("M"&amp;ROW())="Editor"</formula>
    </cfRule>
    <cfRule type="expression" dxfId="2378" priority="1595">
      <formula>INDIRECT("M"&amp;ROW())="PPP"</formula>
    </cfRule>
    <cfRule type="expression" dxfId="2377" priority="1596">
      <formula>INDIRECT("M"&amp;ROW())="Author"</formula>
    </cfRule>
    <cfRule type="expression" dxfId="2376" priority="1597">
      <formula>INDIRECT("M"&amp;ROW())="Author"</formula>
    </cfRule>
  </conditionalFormatting>
  <conditionalFormatting sqref="C68:I68 K68">
    <cfRule type="expression" dxfId="2375" priority="1588">
      <formula>INDIRECT("M"&amp;ROW())="Office"</formula>
    </cfRule>
    <cfRule type="expression" dxfId="2374" priority="1589">
      <formula>INDIRECT("M"&amp;ROW())="Editor"</formula>
    </cfRule>
    <cfRule type="expression" dxfId="2373" priority="1590">
      <formula>INDIRECT("M"&amp;ROW())="PPP"</formula>
    </cfRule>
    <cfRule type="expression" dxfId="2372" priority="1591">
      <formula>INDIRECT("M"&amp;ROW())="Author"</formula>
    </cfRule>
    <cfRule type="expression" dxfId="2371" priority="1592">
      <formula>INDIRECT("M"&amp;ROW())="Author"</formula>
    </cfRule>
  </conditionalFormatting>
  <conditionalFormatting sqref="C67:I67 K67">
    <cfRule type="expression" dxfId="2370" priority="1583">
      <formula>INDIRECT("M"&amp;ROW())="Office"</formula>
    </cfRule>
    <cfRule type="expression" dxfId="2369" priority="1584">
      <formula>INDIRECT("M"&amp;ROW())="Editor"</formula>
    </cfRule>
    <cfRule type="expression" dxfId="2368" priority="1585">
      <formula>INDIRECT("M"&amp;ROW())="PPP"</formula>
    </cfRule>
    <cfRule type="expression" dxfId="2367" priority="1586">
      <formula>INDIRECT("M"&amp;ROW())="Author"</formula>
    </cfRule>
    <cfRule type="expression" dxfId="2366" priority="1587">
      <formula>INDIRECT("M"&amp;ROW())="Author"</formula>
    </cfRule>
  </conditionalFormatting>
  <conditionalFormatting sqref="C66:I66 K66">
    <cfRule type="expression" dxfId="2365" priority="1578">
      <formula>INDIRECT("M"&amp;ROW())="Office"</formula>
    </cfRule>
    <cfRule type="expression" dxfId="2364" priority="1579">
      <formula>INDIRECT("M"&amp;ROW())="Editor"</formula>
    </cfRule>
    <cfRule type="expression" dxfId="2363" priority="1580">
      <formula>INDIRECT("M"&amp;ROW())="PPP"</formula>
    </cfRule>
    <cfRule type="expression" dxfId="2362" priority="1581">
      <formula>INDIRECT("M"&amp;ROW())="Author"</formula>
    </cfRule>
    <cfRule type="expression" dxfId="2361" priority="1582">
      <formula>INDIRECT("M"&amp;ROW())="Author"</formula>
    </cfRule>
  </conditionalFormatting>
  <conditionalFormatting sqref="C65:I65 K65">
    <cfRule type="expression" dxfId="2360" priority="1573">
      <formula>INDIRECT("M"&amp;ROW())="Office"</formula>
    </cfRule>
    <cfRule type="expression" dxfId="2359" priority="1574">
      <formula>INDIRECT("M"&amp;ROW())="Editor"</formula>
    </cfRule>
    <cfRule type="expression" dxfId="2358" priority="1575">
      <formula>INDIRECT("M"&amp;ROW())="PPP"</formula>
    </cfRule>
    <cfRule type="expression" dxfId="2357" priority="1576">
      <formula>INDIRECT("M"&amp;ROW())="Author"</formula>
    </cfRule>
    <cfRule type="expression" dxfId="2356" priority="1577">
      <formula>INDIRECT("M"&amp;ROW())="Author"</formula>
    </cfRule>
  </conditionalFormatting>
  <conditionalFormatting sqref="C64:I64 K64">
    <cfRule type="expression" dxfId="2355" priority="1568">
      <formula>INDIRECT("M"&amp;ROW())="Office"</formula>
    </cfRule>
    <cfRule type="expression" dxfId="2354" priority="1569">
      <formula>INDIRECT("M"&amp;ROW())="Editor"</formula>
    </cfRule>
    <cfRule type="expression" dxfId="2353" priority="1570">
      <formula>INDIRECT("M"&amp;ROW())="PPP"</formula>
    </cfRule>
    <cfRule type="expression" dxfId="2352" priority="1571">
      <formula>INDIRECT("M"&amp;ROW())="Author"</formula>
    </cfRule>
    <cfRule type="expression" dxfId="2351" priority="1572">
      <formula>INDIRECT("M"&amp;ROW())="Author"</formula>
    </cfRule>
  </conditionalFormatting>
  <conditionalFormatting sqref="C63:I63 K63">
    <cfRule type="expression" dxfId="2350" priority="1563">
      <formula>INDIRECT("M"&amp;ROW())="Office"</formula>
    </cfRule>
    <cfRule type="expression" dxfId="2349" priority="1564">
      <formula>INDIRECT("M"&amp;ROW())="Editor"</formula>
    </cfRule>
    <cfRule type="expression" dxfId="2348" priority="1565">
      <formula>INDIRECT("M"&amp;ROW())="PPP"</formula>
    </cfRule>
    <cfRule type="expression" dxfId="2347" priority="1566">
      <formula>INDIRECT("M"&amp;ROW())="Author"</formula>
    </cfRule>
    <cfRule type="expression" dxfId="2346" priority="1567">
      <formula>INDIRECT("M"&amp;ROW())="Author"</formula>
    </cfRule>
  </conditionalFormatting>
  <conditionalFormatting sqref="I61 M24 I24:J24">
    <cfRule type="expression" dxfId="2345" priority="1553">
      <formula>INDIRECT("J"&amp;ROW())="Office"</formula>
    </cfRule>
    <cfRule type="expression" dxfId="2344" priority="1554">
      <formula>INDIRECT("J"&amp;ROW())="Editor"</formula>
    </cfRule>
    <cfRule type="expression" dxfId="2343" priority="1555">
      <formula>INDIRECT("J"&amp;ROW())="PPP"</formula>
    </cfRule>
    <cfRule type="expression" dxfId="2342" priority="1556">
      <formula>INDIRECT("J"&amp;ROW())="Author"</formula>
    </cfRule>
    <cfRule type="expression" dxfId="2341" priority="1557">
      <formula>INDIRECT("J"&amp;ROW())="Author"</formula>
    </cfRule>
  </conditionalFormatting>
  <conditionalFormatting sqref="A61:L61 A53:B53 A55:B55 A57:B57 A59:B59">
    <cfRule type="expression" dxfId="2340" priority="1558">
      <formula>INDIRECT("M"&amp;ROW())="Office"</formula>
    </cfRule>
    <cfRule type="expression" dxfId="2339" priority="1559">
      <formula>INDIRECT("M"&amp;ROW())="Editor"</formula>
    </cfRule>
    <cfRule type="expression" dxfId="2338" priority="1560">
      <formula>INDIRECT("M"&amp;ROW())="PPP"</formula>
    </cfRule>
    <cfRule type="expression" dxfId="2337" priority="1561">
      <formula>INDIRECT("M"&amp;ROW())="Author"</formula>
    </cfRule>
    <cfRule type="expression" dxfId="2336" priority="1562">
      <formula>INDIRECT("M"&amp;ROW())="Author"</formula>
    </cfRule>
  </conditionalFormatting>
  <conditionalFormatting sqref="J61">
    <cfRule type="expression" dxfId="2335" priority="1548">
      <formula>INDIRECT("J"&amp;ROW())="Office"</formula>
    </cfRule>
    <cfRule type="expression" dxfId="2334" priority="1549">
      <formula>INDIRECT("J"&amp;ROW())="Editor"</formula>
    </cfRule>
    <cfRule type="expression" dxfId="2333" priority="1550">
      <formula>INDIRECT("J"&amp;ROW())="PPP"</formula>
    </cfRule>
    <cfRule type="expression" dxfId="2332" priority="1551">
      <formula>INDIRECT("J"&amp;ROW())="Author"</formula>
    </cfRule>
    <cfRule type="expression" dxfId="2331" priority="1552">
      <formula>INDIRECT("J"&amp;ROW())="Author"</formula>
    </cfRule>
  </conditionalFormatting>
  <conditionalFormatting sqref="I60">
    <cfRule type="expression" dxfId="2330" priority="1538">
      <formula>INDIRECT("J"&amp;ROW())="Office"</formula>
    </cfRule>
    <cfRule type="expression" dxfId="2329" priority="1539">
      <formula>INDIRECT("J"&amp;ROW())="Editor"</formula>
    </cfRule>
    <cfRule type="expression" dxfId="2328" priority="1540">
      <formula>INDIRECT("J"&amp;ROW())="PPP"</formula>
    </cfRule>
    <cfRule type="expression" dxfId="2327" priority="1541">
      <formula>INDIRECT("J"&amp;ROW())="Author"</formula>
    </cfRule>
    <cfRule type="expression" dxfId="2326" priority="1542">
      <formula>INDIRECT("J"&amp;ROW())="Author"</formula>
    </cfRule>
  </conditionalFormatting>
  <conditionalFormatting sqref="A60:L60 A52:B52 A54:B54 A56:B56 A58:B58">
    <cfRule type="expression" dxfId="2325" priority="1543">
      <formula>INDIRECT("M"&amp;ROW())="Office"</formula>
    </cfRule>
    <cfRule type="expression" dxfId="2324" priority="1544">
      <formula>INDIRECT("M"&amp;ROW())="Editor"</formula>
    </cfRule>
    <cfRule type="expression" dxfId="2323" priority="1545">
      <formula>INDIRECT("M"&amp;ROW())="PPP"</formula>
    </cfRule>
    <cfRule type="expression" dxfId="2322" priority="1546">
      <formula>INDIRECT("M"&amp;ROW())="Author"</formula>
    </cfRule>
    <cfRule type="expression" dxfId="2321" priority="1547">
      <formula>INDIRECT("M"&amp;ROW())="Author"</formula>
    </cfRule>
  </conditionalFormatting>
  <conditionalFormatting sqref="J60">
    <cfRule type="expression" dxfId="2320" priority="1533">
      <formula>INDIRECT("J"&amp;ROW())="Office"</formula>
    </cfRule>
    <cfRule type="expression" dxfId="2319" priority="1534">
      <formula>INDIRECT("J"&amp;ROW())="Editor"</formula>
    </cfRule>
    <cfRule type="expression" dxfId="2318" priority="1535">
      <formula>INDIRECT("J"&amp;ROW())="PPP"</formula>
    </cfRule>
    <cfRule type="expression" dxfId="2317" priority="1536">
      <formula>INDIRECT("J"&amp;ROW())="Author"</formula>
    </cfRule>
    <cfRule type="expression" dxfId="2316" priority="1537">
      <formula>INDIRECT("J"&amp;ROW())="Author"</formula>
    </cfRule>
  </conditionalFormatting>
  <conditionalFormatting sqref="I59">
    <cfRule type="expression" dxfId="2315" priority="1523">
      <formula>INDIRECT("J"&amp;ROW())="Office"</formula>
    </cfRule>
    <cfRule type="expression" dxfId="2314" priority="1524">
      <formula>INDIRECT("J"&amp;ROW())="Editor"</formula>
    </cfRule>
    <cfRule type="expression" dxfId="2313" priority="1525">
      <formula>INDIRECT("J"&amp;ROW())="PPP"</formula>
    </cfRule>
    <cfRule type="expression" dxfId="2312" priority="1526">
      <formula>INDIRECT("J"&amp;ROW())="Author"</formula>
    </cfRule>
    <cfRule type="expression" dxfId="2311" priority="1527">
      <formula>INDIRECT("J"&amp;ROW())="Author"</formula>
    </cfRule>
  </conditionalFormatting>
  <conditionalFormatting sqref="C59:L59">
    <cfRule type="expression" dxfId="2310" priority="1528">
      <formula>INDIRECT("M"&amp;ROW())="Office"</formula>
    </cfRule>
    <cfRule type="expression" dxfId="2309" priority="1529">
      <formula>INDIRECT("M"&amp;ROW())="Editor"</formula>
    </cfRule>
    <cfRule type="expression" dxfId="2308" priority="1530">
      <formula>INDIRECT("M"&amp;ROW())="PPP"</formula>
    </cfRule>
    <cfRule type="expression" dxfId="2307" priority="1531">
      <formula>INDIRECT("M"&amp;ROW())="Author"</formula>
    </cfRule>
    <cfRule type="expression" dxfId="2306" priority="1532">
      <formula>INDIRECT("M"&amp;ROW())="Author"</formula>
    </cfRule>
  </conditionalFormatting>
  <conditionalFormatting sqref="J59">
    <cfRule type="expression" dxfId="2305" priority="1518">
      <formula>INDIRECT("J"&amp;ROW())="Office"</formula>
    </cfRule>
    <cfRule type="expression" dxfId="2304" priority="1519">
      <formula>INDIRECT("J"&amp;ROW())="Editor"</formula>
    </cfRule>
    <cfRule type="expression" dxfId="2303" priority="1520">
      <formula>INDIRECT("J"&amp;ROW())="PPP"</formula>
    </cfRule>
    <cfRule type="expression" dxfId="2302" priority="1521">
      <formula>INDIRECT("J"&amp;ROW())="Author"</formula>
    </cfRule>
    <cfRule type="expression" dxfId="2301" priority="1522">
      <formula>INDIRECT("J"&amp;ROW())="Author"</formula>
    </cfRule>
  </conditionalFormatting>
  <conditionalFormatting sqref="I58">
    <cfRule type="expression" dxfId="2300" priority="1508">
      <formula>INDIRECT("J"&amp;ROW())="Office"</formula>
    </cfRule>
    <cfRule type="expression" dxfId="2299" priority="1509">
      <formula>INDIRECT("J"&amp;ROW())="Editor"</formula>
    </cfRule>
    <cfRule type="expression" dxfId="2298" priority="1510">
      <formula>INDIRECT("J"&amp;ROW())="PPP"</formula>
    </cfRule>
    <cfRule type="expression" dxfId="2297" priority="1511">
      <formula>INDIRECT("J"&amp;ROW())="Author"</formula>
    </cfRule>
    <cfRule type="expression" dxfId="2296" priority="1512">
      <formula>INDIRECT("J"&amp;ROW())="Author"</formula>
    </cfRule>
  </conditionalFormatting>
  <conditionalFormatting sqref="C58:L58">
    <cfRule type="expression" dxfId="2295" priority="1513">
      <formula>INDIRECT("M"&amp;ROW())="Office"</formula>
    </cfRule>
    <cfRule type="expression" dxfId="2294" priority="1514">
      <formula>INDIRECT("M"&amp;ROW())="Editor"</formula>
    </cfRule>
    <cfRule type="expression" dxfId="2293" priority="1515">
      <formula>INDIRECT("M"&amp;ROW())="PPP"</formula>
    </cfRule>
    <cfRule type="expression" dxfId="2292" priority="1516">
      <formula>INDIRECT("M"&amp;ROW())="Author"</formula>
    </cfRule>
    <cfRule type="expression" dxfId="2291" priority="1517">
      <formula>INDIRECT("M"&amp;ROW())="Author"</formula>
    </cfRule>
  </conditionalFormatting>
  <conditionalFormatting sqref="J58">
    <cfRule type="expression" dxfId="2290" priority="1503">
      <formula>INDIRECT("J"&amp;ROW())="Office"</formula>
    </cfRule>
    <cfRule type="expression" dxfId="2289" priority="1504">
      <formula>INDIRECT("J"&amp;ROW())="Editor"</formula>
    </cfRule>
    <cfRule type="expression" dxfId="2288" priority="1505">
      <formula>INDIRECT("J"&amp;ROW())="PPP"</formula>
    </cfRule>
    <cfRule type="expression" dxfId="2287" priority="1506">
      <formula>INDIRECT("J"&amp;ROW())="Author"</formula>
    </cfRule>
    <cfRule type="expression" dxfId="2286" priority="1507">
      <formula>INDIRECT("J"&amp;ROW())="Author"</formula>
    </cfRule>
  </conditionalFormatting>
  <conditionalFormatting sqref="J57">
    <cfRule type="expression" dxfId="2285" priority="1488">
      <formula>INDIRECT("J"&amp;ROW())="Office"</formula>
    </cfRule>
    <cfRule type="expression" dxfId="2284" priority="1489">
      <formula>INDIRECT("J"&amp;ROW())="Editor"</formula>
    </cfRule>
    <cfRule type="expression" dxfId="2283" priority="1490">
      <formula>INDIRECT("J"&amp;ROW())="PPP"</formula>
    </cfRule>
    <cfRule type="expression" dxfId="2282" priority="1491">
      <formula>INDIRECT("J"&amp;ROW())="Author"</formula>
    </cfRule>
    <cfRule type="expression" dxfId="2281" priority="1492">
      <formula>INDIRECT("J"&amp;ROW())="Author"</formula>
    </cfRule>
  </conditionalFormatting>
  <conditionalFormatting sqref="I57">
    <cfRule type="expression" dxfId="2280" priority="1493">
      <formula>INDIRECT("J"&amp;ROW())="Office"</formula>
    </cfRule>
    <cfRule type="expression" dxfId="2279" priority="1494">
      <formula>INDIRECT("J"&amp;ROW())="Editor"</formula>
    </cfRule>
    <cfRule type="expression" dxfId="2278" priority="1495">
      <formula>INDIRECT("J"&amp;ROW())="PPP"</formula>
    </cfRule>
    <cfRule type="expression" dxfId="2277" priority="1496">
      <formula>INDIRECT("J"&amp;ROW())="Author"</formula>
    </cfRule>
    <cfRule type="expression" dxfId="2276" priority="1497">
      <formula>INDIRECT("J"&amp;ROW())="Author"</formula>
    </cfRule>
  </conditionalFormatting>
  <conditionalFormatting sqref="C57:L57">
    <cfRule type="expression" dxfId="2275" priority="1498">
      <formula>INDIRECT("M"&amp;ROW())="Office"</formula>
    </cfRule>
    <cfRule type="expression" dxfId="2274" priority="1499">
      <formula>INDIRECT("M"&amp;ROW())="Editor"</formula>
    </cfRule>
    <cfRule type="expression" dxfId="2273" priority="1500">
      <formula>INDIRECT("M"&amp;ROW())="PPP"</formula>
    </cfRule>
    <cfRule type="expression" dxfId="2272" priority="1501">
      <formula>INDIRECT("M"&amp;ROW())="Author"</formula>
    </cfRule>
    <cfRule type="expression" dxfId="2271" priority="1502">
      <formula>INDIRECT("M"&amp;ROW())="Author"</formula>
    </cfRule>
  </conditionalFormatting>
  <conditionalFormatting sqref="J56">
    <cfRule type="expression" dxfId="2270" priority="1458">
      <formula>INDIRECT("J"&amp;ROW())="Office"</formula>
    </cfRule>
    <cfRule type="expression" dxfId="2269" priority="1459">
      <formula>INDIRECT("J"&amp;ROW())="Editor"</formula>
    </cfRule>
    <cfRule type="expression" dxfId="2268" priority="1460">
      <formula>INDIRECT("J"&amp;ROW())="PPP"</formula>
    </cfRule>
    <cfRule type="expression" dxfId="2267" priority="1461">
      <formula>INDIRECT("J"&amp;ROW())="Author"</formula>
    </cfRule>
    <cfRule type="expression" dxfId="2266" priority="1462">
      <formula>INDIRECT("J"&amp;ROW())="Author"</formula>
    </cfRule>
  </conditionalFormatting>
  <conditionalFormatting sqref="I56">
    <cfRule type="expression" dxfId="2265" priority="1463">
      <formula>INDIRECT("J"&amp;ROW())="Office"</formula>
    </cfRule>
    <cfRule type="expression" dxfId="2264" priority="1464">
      <formula>INDIRECT("J"&amp;ROW())="Editor"</formula>
    </cfRule>
    <cfRule type="expression" dxfId="2263" priority="1465">
      <formula>INDIRECT("J"&amp;ROW())="PPP"</formula>
    </cfRule>
    <cfRule type="expression" dxfId="2262" priority="1466">
      <formula>INDIRECT("J"&amp;ROW())="Author"</formula>
    </cfRule>
    <cfRule type="expression" dxfId="2261" priority="1467">
      <formula>INDIRECT("J"&amp;ROW())="Author"</formula>
    </cfRule>
  </conditionalFormatting>
  <conditionalFormatting sqref="C56:L56">
    <cfRule type="expression" dxfId="2260" priority="1468">
      <formula>INDIRECT("M"&amp;ROW())="Office"</formula>
    </cfRule>
    <cfRule type="expression" dxfId="2259" priority="1469">
      <formula>INDIRECT("M"&amp;ROW())="Editor"</formula>
    </cfRule>
    <cfRule type="expression" dxfId="2258" priority="1470">
      <formula>INDIRECT("M"&amp;ROW())="PPP"</formula>
    </cfRule>
    <cfRule type="expression" dxfId="2257" priority="1471">
      <formula>INDIRECT("M"&amp;ROW())="Author"</formula>
    </cfRule>
    <cfRule type="expression" dxfId="2256" priority="1472">
      <formula>INDIRECT("M"&amp;ROW())="Author"</formula>
    </cfRule>
  </conditionalFormatting>
  <conditionalFormatting sqref="J52:J55">
    <cfRule type="expression" dxfId="2255" priority="1443">
      <formula>INDIRECT("J"&amp;ROW())="Office"</formula>
    </cfRule>
    <cfRule type="expression" dxfId="2254" priority="1444">
      <formula>INDIRECT("J"&amp;ROW())="Editor"</formula>
    </cfRule>
    <cfRule type="expression" dxfId="2253" priority="1445">
      <formula>INDIRECT("J"&amp;ROW())="PPP"</formula>
    </cfRule>
    <cfRule type="expression" dxfId="2252" priority="1446">
      <formula>INDIRECT("J"&amp;ROW())="Author"</formula>
    </cfRule>
    <cfRule type="expression" dxfId="2251" priority="1447">
      <formula>INDIRECT("J"&amp;ROW())="Author"</formula>
    </cfRule>
  </conditionalFormatting>
  <conditionalFormatting sqref="I55">
    <cfRule type="expression" dxfId="2250" priority="1448">
      <formula>INDIRECT("J"&amp;ROW())="Office"</formula>
    </cfRule>
    <cfRule type="expression" dxfId="2249" priority="1449">
      <formula>INDIRECT("J"&amp;ROW())="Editor"</formula>
    </cfRule>
    <cfRule type="expression" dxfId="2248" priority="1450">
      <formula>INDIRECT("J"&amp;ROW())="PPP"</formula>
    </cfRule>
    <cfRule type="expression" dxfId="2247" priority="1451">
      <formula>INDIRECT("J"&amp;ROW())="Author"</formula>
    </cfRule>
    <cfRule type="expression" dxfId="2246" priority="1452">
      <formula>INDIRECT("J"&amp;ROW())="Author"</formula>
    </cfRule>
  </conditionalFormatting>
  <conditionalFormatting sqref="J52:J54 C55:L55">
    <cfRule type="expression" dxfId="2245" priority="1453">
      <formula>INDIRECT("M"&amp;ROW())="Office"</formula>
    </cfRule>
    <cfRule type="expression" dxfId="2244" priority="1454">
      <formula>INDIRECT("M"&amp;ROW())="Editor"</formula>
    </cfRule>
    <cfRule type="expression" dxfId="2243" priority="1455">
      <formula>INDIRECT("M"&amp;ROW())="PPP"</formula>
    </cfRule>
    <cfRule type="expression" dxfId="2242" priority="1456">
      <formula>INDIRECT("M"&amp;ROW())="Author"</formula>
    </cfRule>
    <cfRule type="expression" dxfId="2241" priority="1457">
      <formula>INDIRECT("M"&amp;ROW())="Author"</formula>
    </cfRule>
  </conditionalFormatting>
  <conditionalFormatting sqref="I52:I54">
    <cfRule type="expression" dxfId="2240" priority="1433">
      <formula>INDIRECT("J"&amp;ROW())="Office"</formula>
    </cfRule>
    <cfRule type="expression" dxfId="2239" priority="1434">
      <formula>INDIRECT("J"&amp;ROW())="Editor"</formula>
    </cfRule>
    <cfRule type="expression" dxfId="2238" priority="1435">
      <formula>INDIRECT("J"&amp;ROW())="PPP"</formula>
    </cfRule>
    <cfRule type="expression" dxfId="2237" priority="1436">
      <formula>INDIRECT("J"&amp;ROW())="Author"</formula>
    </cfRule>
    <cfRule type="expression" dxfId="2236" priority="1437">
      <formula>INDIRECT("J"&amp;ROW())="Author"</formula>
    </cfRule>
  </conditionalFormatting>
  <conditionalFormatting sqref="K52:L54 C52:I54">
    <cfRule type="expression" dxfId="2235" priority="1438">
      <formula>INDIRECT("M"&amp;ROW())="Office"</formula>
    </cfRule>
    <cfRule type="expression" dxfId="2234" priority="1439">
      <formula>INDIRECT("M"&amp;ROW())="Editor"</formula>
    </cfRule>
    <cfRule type="expression" dxfId="2233" priority="1440">
      <formula>INDIRECT("M"&amp;ROW())="PPP"</formula>
    </cfRule>
    <cfRule type="expression" dxfId="2232" priority="1441">
      <formula>INDIRECT("M"&amp;ROW())="Author"</formula>
    </cfRule>
    <cfRule type="expression" dxfId="2231" priority="1442">
      <formula>INDIRECT("M"&amp;ROW())="Author"</formula>
    </cfRule>
  </conditionalFormatting>
  <conditionalFormatting sqref="I50">
    <cfRule type="expression" dxfId="2230" priority="1408">
      <formula>INDIRECT("J"&amp;ROW())="Office"</formula>
    </cfRule>
    <cfRule type="expression" dxfId="2229" priority="1409">
      <formula>INDIRECT("J"&amp;ROW())="Editor"</formula>
    </cfRule>
    <cfRule type="expression" dxfId="2228" priority="1410">
      <formula>INDIRECT("J"&amp;ROW())="PPP"</formula>
    </cfRule>
    <cfRule type="expression" dxfId="2227" priority="1411">
      <formula>INDIRECT("J"&amp;ROW())="Author"</formula>
    </cfRule>
    <cfRule type="expression" dxfId="2226" priority="1412">
      <formula>INDIRECT("J"&amp;ROW())="Author"</formula>
    </cfRule>
  </conditionalFormatting>
  <conditionalFormatting sqref="A50:I50 K50:L50">
    <cfRule type="expression" dxfId="2225" priority="1413">
      <formula>INDIRECT("M"&amp;ROW())="Office"</formula>
    </cfRule>
    <cfRule type="expression" dxfId="2224" priority="1414">
      <formula>INDIRECT("M"&amp;ROW())="Editor"</formula>
    </cfRule>
    <cfRule type="expression" dxfId="2223" priority="1415">
      <formula>INDIRECT("M"&amp;ROW())="PPP"</formula>
    </cfRule>
    <cfRule type="expression" dxfId="2222" priority="1416">
      <formula>INDIRECT("M"&amp;ROW())="Author"</formula>
    </cfRule>
    <cfRule type="expression" dxfId="2221" priority="1417">
      <formula>INDIRECT("M"&amp;ROW())="Author"</formula>
    </cfRule>
  </conditionalFormatting>
  <conditionalFormatting sqref="J50">
    <cfRule type="expression" dxfId="2220" priority="1398">
      <formula>INDIRECT("J"&amp;ROW())="Office"</formula>
    </cfRule>
    <cfRule type="expression" dxfId="2219" priority="1399">
      <formula>INDIRECT("J"&amp;ROW())="Editor"</formula>
    </cfRule>
    <cfRule type="expression" dxfId="2218" priority="1400">
      <formula>INDIRECT("J"&amp;ROW())="PPP"</formula>
    </cfRule>
    <cfRule type="expression" dxfId="2217" priority="1401">
      <formula>INDIRECT("J"&amp;ROW())="Author"</formula>
    </cfRule>
    <cfRule type="expression" dxfId="2216" priority="1402">
      <formula>INDIRECT("J"&amp;ROW())="Author"</formula>
    </cfRule>
  </conditionalFormatting>
  <conditionalFormatting sqref="J50">
    <cfRule type="expression" dxfId="2215" priority="1403">
      <formula>INDIRECT("M"&amp;ROW())="Office"</formula>
    </cfRule>
    <cfRule type="expression" dxfId="2214" priority="1404">
      <formula>INDIRECT("M"&amp;ROW())="Editor"</formula>
    </cfRule>
    <cfRule type="expression" dxfId="2213" priority="1405">
      <formula>INDIRECT("M"&amp;ROW())="PPP"</formula>
    </cfRule>
    <cfRule type="expression" dxfId="2212" priority="1406">
      <formula>INDIRECT("M"&amp;ROW())="Author"</formula>
    </cfRule>
    <cfRule type="expression" dxfId="2211" priority="1407">
      <formula>INDIRECT("M"&amp;ROW())="Author"</formula>
    </cfRule>
  </conditionalFormatting>
  <conditionalFormatting sqref="J49">
    <cfRule type="expression" dxfId="2210" priority="1378">
      <formula>INDIRECT("J"&amp;ROW())="Office"</formula>
    </cfRule>
    <cfRule type="expression" dxfId="2209" priority="1379">
      <formula>INDIRECT("J"&amp;ROW())="Editor"</formula>
    </cfRule>
    <cfRule type="expression" dxfId="2208" priority="1380">
      <formula>INDIRECT("J"&amp;ROW())="PPP"</formula>
    </cfRule>
    <cfRule type="expression" dxfId="2207" priority="1381">
      <formula>INDIRECT("J"&amp;ROW())="Author"</formula>
    </cfRule>
    <cfRule type="expression" dxfId="2206" priority="1382">
      <formula>INDIRECT("J"&amp;ROW())="Author"</formula>
    </cfRule>
  </conditionalFormatting>
  <conditionalFormatting sqref="I49">
    <cfRule type="expression" dxfId="2205" priority="1388">
      <formula>INDIRECT("J"&amp;ROW())="Office"</formula>
    </cfRule>
    <cfRule type="expression" dxfId="2204" priority="1389">
      <formula>INDIRECT("J"&amp;ROW())="Editor"</formula>
    </cfRule>
    <cfRule type="expression" dxfId="2203" priority="1390">
      <formula>INDIRECT("J"&amp;ROW())="PPP"</formula>
    </cfRule>
    <cfRule type="expression" dxfId="2202" priority="1391">
      <formula>INDIRECT("J"&amp;ROW())="Author"</formula>
    </cfRule>
    <cfRule type="expression" dxfId="2201" priority="1392">
      <formula>INDIRECT("J"&amp;ROW())="Author"</formula>
    </cfRule>
  </conditionalFormatting>
  <conditionalFormatting sqref="A49:I49 K49:L49">
    <cfRule type="expression" dxfId="2200" priority="1393">
      <formula>INDIRECT("M"&amp;ROW())="Office"</formula>
    </cfRule>
    <cfRule type="expression" dxfId="2199" priority="1394">
      <formula>INDIRECT("M"&amp;ROW())="Editor"</formula>
    </cfRule>
    <cfRule type="expression" dxfId="2198" priority="1395">
      <formula>INDIRECT("M"&amp;ROW())="PPP"</formula>
    </cfRule>
    <cfRule type="expression" dxfId="2197" priority="1396">
      <formula>INDIRECT("M"&amp;ROW())="Author"</formula>
    </cfRule>
    <cfRule type="expression" dxfId="2196" priority="1397">
      <formula>INDIRECT("M"&amp;ROW())="Author"</formula>
    </cfRule>
  </conditionalFormatting>
  <conditionalFormatting sqref="J49">
    <cfRule type="expression" dxfId="2195" priority="1383">
      <formula>INDIRECT("M"&amp;ROW())="Office"</formula>
    </cfRule>
    <cfRule type="expression" dxfId="2194" priority="1384">
      <formula>INDIRECT("M"&amp;ROW())="Editor"</formula>
    </cfRule>
    <cfRule type="expression" dxfId="2193" priority="1385">
      <formula>INDIRECT("M"&amp;ROW())="PPP"</formula>
    </cfRule>
    <cfRule type="expression" dxfId="2192" priority="1386">
      <formula>INDIRECT("M"&amp;ROW())="Author"</formula>
    </cfRule>
    <cfRule type="expression" dxfId="2191" priority="1387">
      <formula>INDIRECT("M"&amp;ROW())="Author"</formula>
    </cfRule>
  </conditionalFormatting>
  <conditionalFormatting sqref="J48">
    <cfRule type="expression" dxfId="2190" priority="1358">
      <formula>INDIRECT("J"&amp;ROW())="Office"</formula>
    </cfRule>
    <cfRule type="expression" dxfId="2189" priority="1359">
      <formula>INDIRECT("J"&amp;ROW())="Editor"</formula>
    </cfRule>
    <cfRule type="expression" dxfId="2188" priority="1360">
      <formula>INDIRECT("J"&amp;ROW())="PPP"</formula>
    </cfRule>
    <cfRule type="expression" dxfId="2187" priority="1361">
      <formula>INDIRECT("J"&amp;ROW())="Author"</formula>
    </cfRule>
    <cfRule type="expression" dxfId="2186" priority="1362">
      <formula>INDIRECT("J"&amp;ROW())="Author"</formula>
    </cfRule>
  </conditionalFormatting>
  <conditionalFormatting sqref="I48">
    <cfRule type="expression" dxfId="2185" priority="1368">
      <formula>INDIRECT("J"&amp;ROW())="Office"</formula>
    </cfRule>
    <cfRule type="expression" dxfId="2184" priority="1369">
      <formula>INDIRECT("J"&amp;ROW())="Editor"</formula>
    </cfRule>
    <cfRule type="expression" dxfId="2183" priority="1370">
      <formula>INDIRECT("J"&amp;ROW())="PPP"</formula>
    </cfRule>
    <cfRule type="expression" dxfId="2182" priority="1371">
      <formula>INDIRECT("J"&amp;ROW())="Author"</formula>
    </cfRule>
    <cfRule type="expression" dxfId="2181" priority="1372">
      <formula>INDIRECT("J"&amp;ROW())="Author"</formula>
    </cfRule>
  </conditionalFormatting>
  <conditionalFormatting sqref="A48:I48 K48:L48">
    <cfRule type="expression" dxfId="2180" priority="1373">
      <formula>INDIRECT("M"&amp;ROW())="Office"</formula>
    </cfRule>
    <cfRule type="expression" dxfId="2179" priority="1374">
      <formula>INDIRECT("M"&amp;ROW())="Editor"</formula>
    </cfRule>
    <cfRule type="expression" dxfId="2178" priority="1375">
      <formula>INDIRECT("M"&amp;ROW())="PPP"</formula>
    </cfRule>
    <cfRule type="expression" dxfId="2177" priority="1376">
      <formula>INDIRECT("M"&amp;ROW())="Author"</formula>
    </cfRule>
    <cfRule type="expression" dxfId="2176" priority="1377">
      <formula>INDIRECT("M"&amp;ROW())="Author"</formula>
    </cfRule>
  </conditionalFormatting>
  <conditionalFormatting sqref="J48">
    <cfRule type="expression" dxfId="2175" priority="1363">
      <formula>INDIRECT("M"&amp;ROW())="Office"</formula>
    </cfRule>
    <cfRule type="expression" dxfId="2174" priority="1364">
      <formula>INDIRECT("M"&amp;ROW())="Editor"</formula>
    </cfRule>
    <cfRule type="expression" dxfId="2173" priority="1365">
      <formula>INDIRECT("M"&amp;ROW())="PPP"</formula>
    </cfRule>
    <cfRule type="expression" dxfId="2172" priority="1366">
      <formula>INDIRECT("M"&amp;ROW())="Author"</formula>
    </cfRule>
    <cfRule type="expression" dxfId="2171" priority="1367">
      <formula>INDIRECT("M"&amp;ROW())="Author"</formula>
    </cfRule>
  </conditionalFormatting>
  <conditionalFormatting sqref="J47">
    <cfRule type="expression" dxfId="2170" priority="1338">
      <formula>INDIRECT("J"&amp;ROW())="Office"</formula>
    </cfRule>
    <cfRule type="expression" dxfId="2169" priority="1339">
      <formula>INDIRECT("J"&amp;ROW())="Editor"</formula>
    </cfRule>
    <cfRule type="expression" dxfId="2168" priority="1340">
      <formula>INDIRECT("J"&amp;ROW())="PPP"</formula>
    </cfRule>
    <cfRule type="expression" dxfId="2167" priority="1341">
      <formula>INDIRECT("J"&amp;ROW())="Author"</formula>
    </cfRule>
    <cfRule type="expression" dxfId="2166" priority="1342">
      <formula>INDIRECT("J"&amp;ROW())="Author"</formula>
    </cfRule>
  </conditionalFormatting>
  <conditionalFormatting sqref="I47">
    <cfRule type="expression" dxfId="2165" priority="1348">
      <formula>INDIRECT("J"&amp;ROW())="Office"</formula>
    </cfRule>
    <cfRule type="expression" dxfId="2164" priority="1349">
      <formula>INDIRECT("J"&amp;ROW())="Editor"</formula>
    </cfRule>
    <cfRule type="expression" dxfId="2163" priority="1350">
      <formula>INDIRECT("J"&amp;ROW())="PPP"</formula>
    </cfRule>
    <cfRule type="expression" dxfId="2162" priority="1351">
      <formula>INDIRECT("J"&amp;ROW())="Author"</formula>
    </cfRule>
    <cfRule type="expression" dxfId="2161" priority="1352">
      <formula>INDIRECT("J"&amp;ROW())="Author"</formula>
    </cfRule>
  </conditionalFormatting>
  <conditionalFormatting sqref="A47:I47 K47:L47">
    <cfRule type="expression" dxfId="2160" priority="1353">
      <formula>INDIRECT("M"&amp;ROW())="Office"</formula>
    </cfRule>
    <cfRule type="expression" dxfId="2159" priority="1354">
      <formula>INDIRECT("M"&amp;ROW())="Editor"</formula>
    </cfRule>
    <cfRule type="expression" dxfId="2158" priority="1355">
      <formula>INDIRECT("M"&amp;ROW())="PPP"</formula>
    </cfRule>
    <cfRule type="expression" dxfId="2157" priority="1356">
      <formula>INDIRECT("M"&amp;ROW())="Author"</formula>
    </cfRule>
    <cfRule type="expression" dxfId="2156" priority="1357">
      <formula>INDIRECT("M"&amp;ROW())="Author"</formula>
    </cfRule>
  </conditionalFormatting>
  <conditionalFormatting sqref="J47">
    <cfRule type="expression" dxfId="2155" priority="1343">
      <formula>INDIRECT("M"&amp;ROW())="Office"</formula>
    </cfRule>
    <cfRule type="expression" dxfId="2154" priority="1344">
      <formula>INDIRECT("M"&amp;ROW())="Editor"</formula>
    </cfRule>
    <cfRule type="expression" dxfId="2153" priority="1345">
      <formula>INDIRECT("M"&amp;ROW())="PPP"</formula>
    </cfRule>
    <cfRule type="expression" dxfId="2152" priority="1346">
      <formula>INDIRECT("M"&amp;ROW())="Author"</formula>
    </cfRule>
    <cfRule type="expression" dxfId="2151" priority="1347">
      <formula>INDIRECT("M"&amp;ROW())="Author"</formula>
    </cfRule>
  </conditionalFormatting>
  <conditionalFormatting sqref="J45:J46">
    <cfRule type="expression" dxfId="2150" priority="1318">
      <formula>INDIRECT("J"&amp;ROW())="Office"</formula>
    </cfRule>
    <cfRule type="expression" dxfId="2149" priority="1319">
      <formula>INDIRECT("J"&amp;ROW())="Editor"</formula>
    </cfRule>
    <cfRule type="expression" dxfId="2148" priority="1320">
      <formula>INDIRECT("J"&amp;ROW())="PPP"</formula>
    </cfRule>
    <cfRule type="expression" dxfId="2147" priority="1321">
      <formula>INDIRECT("J"&amp;ROW())="Author"</formula>
    </cfRule>
    <cfRule type="expression" dxfId="2146" priority="1322">
      <formula>INDIRECT("J"&amp;ROW())="Author"</formula>
    </cfRule>
  </conditionalFormatting>
  <conditionalFormatting sqref="I45:I46">
    <cfRule type="expression" dxfId="2145" priority="1328">
      <formula>INDIRECT("J"&amp;ROW())="Office"</formula>
    </cfRule>
    <cfRule type="expression" dxfId="2144" priority="1329">
      <formula>INDIRECT("J"&amp;ROW())="Editor"</formula>
    </cfRule>
    <cfRule type="expression" dxfId="2143" priority="1330">
      <formula>INDIRECT("J"&amp;ROW())="PPP"</formula>
    </cfRule>
    <cfRule type="expression" dxfId="2142" priority="1331">
      <formula>INDIRECT("J"&amp;ROW())="Author"</formula>
    </cfRule>
    <cfRule type="expression" dxfId="2141" priority="1332">
      <formula>INDIRECT("J"&amp;ROW())="Author"</formula>
    </cfRule>
  </conditionalFormatting>
  <conditionalFormatting sqref="A45:I46 K45:L46">
    <cfRule type="expression" dxfId="2140" priority="1333">
      <formula>INDIRECT("M"&amp;ROW())="Office"</formula>
    </cfRule>
    <cfRule type="expression" dxfId="2139" priority="1334">
      <formula>INDIRECT("M"&amp;ROW())="Editor"</formula>
    </cfRule>
    <cfRule type="expression" dxfId="2138" priority="1335">
      <formula>INDIRECT("M"&amp;ROW())="PPP"</formula>
    </cfRule>
    <cfRule type="expression" dxfId="2137" priority="1336">
      <formula>INDIRECT("M"&amp;ROW())="Author"</formula>
    </cfRule>
    <cfRule type="expression" dxfId="2136" priority="1337">
      <formula>INDIRECT("M"&amp;ROW())="Author"</formula>
    </cfRule>
  </conditionalFormatting>
  <conditionalFormatting sqref="J45:J46">
    <cfRule type="expression" dxfId="2135" priority="1323">
      <formula>INDIRECT("M"&amp;ROW())="Office"</formula>
    </cfRule>
    <cfRule type="expression" dxfId="2134" priority="1324">
      <formula>INDIRECT("M"&amp;ROW())="Editor"</formula>
    </cfRule>
    <cfRule type="expression" dxfId="2133" priority="1325">
      <formula>INDIRECT("M"&amp;ROW())="PPP"</formula>
    </cfRule>
    <cfRule type="expression" dxfId="2132" priority="1326">
      <formula>INDIRECT("M"&amp;ROW())="Author"</formula>
    </cfRule>
    <cfRule type="expression" dxfId="2131" priority="1327">
      <formula>INDIRECT("M"&amp;ROW())="Author"</formula>
    </cfRule>
  </conditionalFormatting>
  <conditionalFormatting sqref="J44">
    <cfRule type="expression" dxfId="2130" priority="1298">
      <formula>INDIRECT("J"&amp;ROW())="Office"</formula>
    </cfRule>
    <cfRule type="expression" dxfId="2129" priority="1299">
      <formula>INDIRECT("J"&amp;ROW())="Editor"</formula>
    </cfRule>
    <cfRule type="expression" dxfId="2128" priority="1300">
      <formula>INDIRECT("J"&amp;ROW())="PPP"</formula>
    </cfRule>
    <cfRule type="expression" dxfId="2127" priority="1301">
      <formula>INDIRECT("J"&amp;ROW())="Author"</formula>
    </cfRule>
    <cfRule type="expression" dxfId="2126" priority="1302">
      <formula>INDIRECT("J"&amp;ROW())="Author"</formula>
    </cfRule>
  </conditionalFormatting>
  <conditionalFormatting sqref="I44">
    <cfRule type="expression" dxfId="2125" priority="1308">
      <formula>INDIRECT("J"&amp;ROW())="Office"</formula>
    </cfRule>
    <cfRule type="expression" dxfId="2124" priority="1309">
      <formula>INDIRECT("J"&amp;ROW())="Editor"</formula>
    </cfRule>
    <cfRule type="expression" dxfId="2123" priority="1310">
      <formula>INDIRECT("J"&amp;ROW())="PPP"</formula>
    </cfRule>
    <cfRule type="expression" dxfId="2122" priority="1311">
      <formula>INDIRECT("J"&amp;ROW())="Author"</formula>
    </cfRule>
    <cfRule type="expression" dxfId="2121" priority="1312">
      <formula>INDIRECT("J"&amp;ROW())="Author"</formula>
    </cfRule>
  </conditionalFormatting>
  <conditionalFormatting sqref="A44:I44 K44:L44">
    <cfRule type="expression" dxfId="2120" priority="1313">
      <formula>INDIRECT("M"&amp;ROW())="Office"</formula>
    </cfRule>
    <cfRule type="expression" dxfId="2119" priority="1314">
      <formula>INDIRECT("M"&amp;ROW())="Editor"</formula>
    </cfRule>
    <cfRule type="expression" dxfId="2118" priority="1315">
      <formula>INDIRECT("M"&amp;ROW())="PPP"</formula>
    </cfRule>
    <cfRule type="expression" dxfId="2117" priority="1316">
      <formula>INDIRECT("M"&amp;ROW())="Author"</formula>
    </cfRule>
    <cfRule type="expression" dxfId="2116" priority="1317">
      <formula>INDIRECT("M"&amp;ROW())="Author"</formula>
    </cfRule>
  </conditionalFormatting>
  <conditionalFormatting sqref="J44">
    <cfRule type="expression" dxfId="2115" priority="1303">
      <formula>INDIRECT("M"&amp;ROW())="Office"</formula>
    </cfRule>
    <cfRule type="expression" dxfId="2114" priority="1304">
      <formula>INDIRECT("M"&amp;ROW())="Editor"</formula>
    </cfRule>
    <cfRule type="expression" dxfId="2113" priority="1305">
      <formula>INDIRECT("M"&amp;ROW())="PPP"</formula>
    </cfRule>
    <cfRule type="expression" dxfId="2112" priority="1306">
      <formula>INDIRECT("M"&amp;ROW())="Author"</formula>
    </cfRule>
    <cfRule type="expression" dxfId="2111" priority="1307">
      <formula>INDIRECT("M"&amp;ROW())="Author"</formula>
    </cfRule>
  </conditionalFormatting>
  <conditionalFormatting sqref="J43">
    <cfRule type="expression" dxfId="2110" priority="1278">
      <formula>INDIRECT("J"&amp;ROW())="Office"</formula>
    </cfRule>
    <cfRule type="expression" dxfId="2109" priority="1279">
      <formula>INDIRECT("J"&amp;ROW())="Editor"</formula>
    </cfRule>
    <cfRule type="expression" dxfId="2108" priority="1280">
      <formula>INDIRECT("J"&amp;ROW())="PPP"</formula>
    </cfRule>
    <cfRule type="expression" dxfId="2107" priority="1281">
      <formula>INDIRECT("J"&amp;ROW())="Author"</formula>
    </cfRule>
    <cfRule type="expression" dxfId="2106" priority="1282">
      <formula>INDIRECT("J"&amp;ROW())="Author"</formula>
    </cfRule>
  </conditionalFormatting>
  <conditionalFormatting sqref="I43">
    <cfRule type="expression" dxfId="2105" priority="1288">
      <formula>INDIRECT("J"&amp;ROW())="Office"</formula>
    </cfRule>
    <cfRule type="expression" dxfId="2104" priority="1289">
      <formula>INDIRECT("J"&amp;ROW())="Editor"</formula>
    </cfRule>
    <cfRule type="expression" dxfId="2103" priority="1290">
      <formula>INDIRECT("J"&amp;ROW())="PPP"</formula>
    </cfRule>
    <cfRule type="expression" dxfId="2102" priority="1291">
      <formula>INDIRECT("J"&amp;ROW())="Author"</formula>
    </cfRule>
    <cfRule type="expression" dxfId="2101" priority="1292">
      <formula>INDIRECT("J"&amp;ROW())="Author"</formula>
    </cfRule>
  </conditionalFormatting>
  <conditionalFormatting sqref="A43:I43 K43:L43">
    <cfRule type="expression" dxfId="2100" priority="1293">
      <formula>INDIRECT("M"&amp;ROW())="Office"</formula>
    </cfRule>
    <cfRule type="expression" dxfId="2099" priority="1294">
      <formula>INDIRECT("M"&amp;ROW())="Editor"</formula>
    </cfRule>
    <cfRule type="expression" dxfId="2098" priority="1295">
      <formula>INDIRECT("M"&amp;ROW())="PPP"</formula>
    </cfRule>
    <cfRule type="expression" dxfId="2097" priority="1296">
      <formula>INDIRECT("M"&amp;ROW())="Author"</formula>
    </cfRule>
    <cfRule type="expression" dxfId="2096" priority="1297">
      <formula>INDIRECT("M"&amp;ROW())="Author"</formula>
    </cfRule>
  </conditionalFormatting>
  <conditionalFormatting sqref="J43">
    <cfRule type="expression" dxfId="2095" priority="1283">
      <formula>INDIRECT("M"&amp;ROW())="Office"</formula>
    </cfRule>
    <cfRule type="expression" dxfId="2094" priority="1284">
      <formula>INDIRECT("M"&amp;ROW())="Editor"</formula>
    </cfRule>
    <cfRule type="expression" dxfId="2093" priority="1285">
      <formula>INDIRECT("M"&amp;ROW())="PPP"</formula>
    </cfRule>
    <cfRule type="expression" dxfId="2092" priority="1286">
      <formula>INDIRECT("M"&amp;ROW())="Author"</formula>
    </cfRule>
    <cfRule type="expression" dxfId="2091" priority="1287">
      <formula>INDIRECT("M"&amp;ROW())="Author"</formula>
    </cfRule>
  </conditionalFormatting>
  <conditionalFormatting sqref="J42">
    <cfRule type="expression" dxfId="2090" priority="1258">
      <formula>INDIRECT("J"&amp;ROW())="Office"</formula>
    </cfRule>
    <cfRule type="expression" dxfId="2089" priority="1259">
      <formula>INDIRECT("J"&amp;ROW())="Editor"</formula>
    </cfRule>
    <cfRule type="expression" dxfId="2088" priority="1260">
      <formula>INDIRECT("J"&amp;ROW())="PPP"</formula>
    </cfRule>
    <cfRule type="expression" dxfId="2087" priority="1261">
      <formula>INDIRECT("J"&amp;ROW())="Author"</formula>
    </cfRule>
    <cfRule type="expression" dxfId="2086" priority="1262">
      <formula>INDIRECT("J"&amp;ROW())="Author"</formula>
    </cfRule>
  </conditionalFormatting>
  <conditionalFormatting sqref="I42">
    <cfRule type="expression" dxfId="2085" priority="1268">
      <formula>INDIRECT("J"&amp;ROW())="Office"</formula>
    </cfRule>
    <cfRule type="expression" dxfId="2084" priority="1269">
      <formula>INDIRECT("J"&amp;ROW())="Editor"</formula>
    </cfRule>
    <cfRule type="expression" dxfId="2083" priority="1270">
      <formula>INDIRECT("J"&amp;ROW())="PPP"</formula>
    </cfRule>
    <cfRule type="expression" dxfId="2082" priority="1271">
      <formula>INDIRECT("J"&amp;ROW())="Author"</formula>
    </cfRule>
    <cfRule type="expression" dxfId="2081" priority="1272">
      <formula>INDIRECT("J"&amp;ROW())="Author"</formula>
    </cfRule>
  </conditionalFormatting>
  <conditionalFormatting sqref="A42:I42 K42:L42">
    <cfRule type="expression" dxfId="2080" priority="1273">
      <formula>INDIRECT("M"&amp;ROW())="Office"</formula>
    </cfRule>
    <cfRule type="expression" dxfId="2079" priority="1274">
      <formula>INDIRECT("M"&amp;ROW())="Editor"</formula>
    </cfRule>
    <cfRule type="expression" dxfId="2078" priority="1275">
      <formula>INDIRECT("M"&amp;ROW())="PPP"</formula>
    </cfRule>
    <cfRule type="expression" dxfId="2077" priority="1276">
      <formula>INDIRECT("M"&amp;ROW())="Author"</formula>
    </cfRule>
    <cfRule type="expression" dxfId="2076" priority="1277">
      <formula>INDIRECT("M"&amp;ROW())="Author"</formula>
    </cfRule>
  </conditionalFormatting>
  <conditionalFormatting sqref="J42">
    <cfRule type="expression" dxfId="2075" priority="1263">
      <formula>INDIRECT("M"&amp;ROW())="Office"</formula>
    </cfRule>
    <cfRule type="expression" dxfId="2074" priority="1264">
      <formula>INDIRECT("M"&amp;ROW())="Editor"</formula>
    </cfRule>
    <cfRule type="expression" dxfId="2073" priority="1265">
      <formula>INDIRECT("M"&amp;ROW())="PPP"</formula>
    </cfRule>
    <cfRule type="expression" dxfId="2072" priority="1266">
      <formula>INDIRECT("M"&amp;ROW())="Author"</formula>
    </cfRule>
    <cfRule type="expression" dxfId="2071" priority="1267">
      <formula>INDIRECT("M"&amp;ROW())="Author"</formula>
    </cfRule>
  </conditionalFormatting>
  <conditionalFormatting sqref="J41">
    <cfRule type="expression" dxfId="2070" priority="1238">
      <formula>INDIRECT("J"&amp;ROW())="Office"</formula>
    </cfRule>
    <cfRule type="expression" dxfId="2069" priority="1239">
      <formula>INDIRECT("J"&amp;ROW())="Editor"</formula>
    </cfRule>
    <cfRule type="expression" dxfId="2068" priority="1240">
      <formula>INDIRECT("J"&amp;ROW())="PPP"</formula>
    </cfRule>
    <cfRule type="expression" dxfId="2067" priority="1241">
      <formula>INDIRECT("J"&amp;ROW())="Author"</formula>
    </cfRule>
    <cfRule type="expression" dxfId="2066" priority="1242">
      <formula>INDIRECT("J"&amp;ROW())="Author"</formula>
    </cfRule>
  </conditionalFormatting>
  <conditionalFormatting sqref="I41">
    <cfRule type="expression" dxfId="2065" priority="1248">
      <formula>INDIRECT("J"&amp;ROW())="Office"</formula>
    </cfRule>
    <cfRule type="expression" dxfId="2064" priority="1249">
      <formula>INDIRECT("J"&amp;ROW())="Editor"</formula>
    </cfRule>
    <cfRule type="expression" dxfId="2063" priority="1250">
      <formula>INDIRECT("J"&amp;ROW())="PPP"</formula>
    </cfRule>
    <cfRule type="expression" dxfId="2062" priority="1251">
      <formula>INDIRECT("J"&amp;ROW())="Author"</formula>
    </cfRule>
    <cfRule type="expression" dxfId="2061" priority="1252">
      <formula>INDIRECT("J"&amp;ROW())="Author"</formula>
    </cfRule>
  </conditionalFormatting>
  <conditionalFormatting sqref="A41:I41 K41:L41">
    <cfRule type="expression" dxfId="2060" priority="1253">
      <formula>INDIRECT("M"&amp;ROW())="Office"</formula>
    </cfRule>
    <cfRule type="expression" dxfId="2059" priority="1254">
      <formula>INDIRECT("M"&amp;ROW())="Editor"</formula>
    </cfRule>
    <cfRule type="expression" dxfId="2058" priority="1255">
      <formula>INDIRECT("M"&amp;ROW())="PPP"</formula>
    </cfRule>
    <cfRule type="expression" dxfId="2057" priority="1256">
      <formula>INDIRECT("M"&amp;ROW())="Author"</formula>
    </cfRule>
    <cfRule type="expression" dxfId="2056" priority="1257">
      <formula>INDIRECT("M"&amp;ROW())="Author"</formula>
    </cfRule>
  </conditionalFormatting>
  <conditionalFormatting sqref="J41">
    <cfRule type="expression" dxfId="2055" priority="1243">
      <formula>INDIRECT("M"&amp;ROW())="Office"</formula>
    </cfRule>
    <cfRule type="expression" dxfId="2054" priority="1244">
      <formula>INDIRECT("M"&amp;ROW())="Editor"</formula>
    </cfRule>
    <cfRule type="expression" dxfId="2053" priority="1245">
      <formula>INDIRECT("M"&amp;ROW())="PPP"</formula>
    </cfRule>
    <cfRule type="expression" dxfId="2052" priority="1246">
      <formula>INDIRECT("M"&amp;ROW())="Author"</formula>
    </cfRule>
    <cfRule type="expression" dxfId="2051" priority="1247">
      <formula>INDIRECT("M"&amp;ROW())="Author"</formula>
    </cfRule>
  </conditionalFormatting>
  <conditionalFormatting sqref="J40">
    <cfRule type="expression" dxfId="2050" priority="1218">
      <formula>INDIRECT("J"&amp;ROW())="Office"</formula>
    </cfRule>
    <cfRule type="expression" dxfId="2049" priority="1219">
      <formula>INDIRECT("J"&amp;ROW())="Editor"</formula>
    </cfRule>
    <cfRule type="expression" dxfId="2048" priority="1220">
      <formula>INDIRECT("J"&amp;ROW())="PPP"</formula>
    </cfRule>
    <cfRule type="expression" dxfId="2047" priority="1221">
      <formula>INDIRECT("J"&amp;ROW())="Author"</formula>
    </cfRule>
    <cfRule type="expression" dxfId="2046" priority="1222">
      <formula>INDIRECT("J"&amp;ROW())="Author"</formula>
    </cfRule>
  </conditionalFormatting>
  <conditionalFormatting sqref="I40">
    <cfRule type="expression" dxfId="2045" priority="1228">
      <formula>INDIRECT("J"&amp;ROW())="Office"</formula>
    </cfRule>
    <cfRule type="expression" dxfId="2044" priority="1229">
      <formula>INDIRECT("J"&amp;ROW())="Editor"</formula>
    </cfRule>
    <cfRule type="expression" dxfId="2043" priority="1230">
      <formula>INDIRECT("J"&amp;ROW())="PPP"</formula>
    </cfRule>
    <cfRule type="expression" dxfId="2042" priority="1231">
      <formula>INDIRECT("J"&amp;ROW())="Author"</formula>
    </cfRule>
    <cfRule type="expression" dxfId="2041" priority="1232">
      <formula>INDIRECT("J"&amp;ROW())="Author"</formula>
    </cfRule>
  </conditionalFormatting>
  <conditionalFormatting sqref="A40:I40 K40:L40">
    <cfRule type="expression" dxfId="2040" priority="1233">
      <formula>INDIRECT("M"&amp;ROW())="Office"</formula>
    </cfRule>
    <cfRule type="expression" dxfId="2039" priority="1234">
      <formula>INDIRECT("M"&amp;ROW())="Editor"</formula>
    </cfRule>
    <cfRule type="expression" dxfId="2038" priority="1235">
      <formula>INDIRECT("M"&amp;ROW())="PPP"</formula>
    </cfRule>
    <cfRule type="expression" dxfId="2037" priority="1236">
      <formula>INDIRECT("M"&amp;ROW())="Author"</formula>
    </cfRule>
    <cfRule type="expression" dxfId="2036" priority="1237">
      <formula>INDIRECT("M"&amp;ROW())="Author"</formula>
    </cfRule>
  </conditionalFormatting>
  <conditionalFormatting sqref="J40">
    <cfRule type="expression" dxfId="2035" priority="1223">
      <formula>INDIRECT("M"&amp;ROW())="Office"</formula>
    </cfRule>
    <cfRule type="expression" dxfId="2034" priority="1224">
      <formula>INDIRECT("M"&amp;ROW())="Editor"</formula>
    </cfRule>
    <cfRule type="expression" dxfId="2033" priority="1225">
      <formula>INDIRECT("M"&amp;ROW())="PPP"</formula>
    </cfRule>
    <cfRule type="expression" dxfId="2032" priority="1226">
      <formula>INDIRECT("M"&amp;ROW())="Author"</formula>
    </cfRule>
    <cfRule type="expression" dxfId="2031" priority="1227">
      <formula>INDIRECT("M"&amp;ROW())="Author"</formula>
    </cfRule>
  </conditionalFormatting>
  <conditionalFormatting sqref="J39">
    <cfRule type="expression" dxfId="2030" priority="1198">
      <formula>INDIRECT("J"&amp;ROW())="Office"</formula>
    </cfRule>
    <cfRule type="expression" dxfId="2029" priority="1199">
      <formula>INDIRECT("J"&amp;ROW())="Editor"</formula>
    </cfRule>
    <cfRule type="expression" dxfId="2028" priority="1200">
      <formula>INDIRECT("J"&amp;ROW())="PPP"</formula>
    </cfRule>
    <cfRule type="expression" dxfId="2027" priority="1201">
      <formula>INDIRECT("J"&amp;ROW())="Author"</formula>
    </cfRule>
    <cfRule type="expression" dxfId="2026" priority="1202">
      <formula>INDIRECT("J"&amp;ROW())="Author"</formula>
    </cfRule>
  </conditionalFormatting>
  <conditionalFormatting sqref="I39">
    <cfRule type="expression" dxfId="2025" priority="1208">
      <formula>INDIRECT("J"&amp;ROW())="Office"</formula>
    </cfRule>
    <cfRule type="expression" dxfId="2024" priority="1209">
      <formula>INDIRECT("J"&amp;ROW())="Editor"</formula>
    </cfRule>
    <cfRule type="expression" dxfId="2023" priority="1210">
      <formula>INDIRECT("J"&amp;ROW())="PPP"</formula>
    </cfRule>
    <cfRule type="expression" dxfId="2022" priority="1211">
      <formula>INDIRECT("J"&amp;ROW())="Author"</formula>
    </cfRule>
    <cfRule type="expression" dxfId="2021" priority="1212">
      <formula>INDIRECT("J"&amp;ROW())="Author"</formula>
    </cfRule>
  </conditionalFormatting>
  <conditionalFormatting sqref="A39:I39 K39:L39">
    <cfRule type="expression" dxfId="2020" priority="1213">
      <formula>INDIRECT("M"&amp;ROW())="Office"</formula>
    </cfRule>
    <cfRule type="expression" dxfId="2019" priority="1214">
      <formula>INDIRECT("M"&amp;ROW())="Editor"</formula>
    </cfRule>
    <cfRule type="expression" dxfId="2018" priority="1215">
      <formula>INDIRECT("M"&amp;ROW())="PPP"</formula>
    </cfRule>
    <cfRule type="expression" dxfId="2017" priority="1216">
      <formula>INDIRECT("M"&amp;ROW())="Author"</formula>
    </cfRule>
    <cfRule type="expression" dxfId="2016" priority="1217">
      <formula>INDIRECT("M"&amp;ROW())="Author"</formula>
    </cfRule>
  </conditionalFormatting>
  <conditionalFormatting sqref="J39">
    <cfRule type="expression" dxfId="2015" priority="1203">
      <formula>INDIRECT("M"&amp;ROW())="Office"</formula>
    </cfRule>
    <cfRule type="expression" dxfId="2014" priority="1204">
      <formula>INDIRECT("M"&amp;ROW())="Editor"</formula>
    </cfRule>
    <cfRule type="expression" dxfId="2013" priority="1205">
      <formula>INDIRECT("M"&amp;ROW())="PPP"</formula>
    </cfRule>
    <cfRule type="expression" dxfId="2012" priority="1206">
      <formula>INDIRECT("M"&amp;ROW())="Author"</formula>
    </cfRule>
    <cfRule type="expression" dxfId="2011" priority="1207">
      <formula>INDIRECT("M"&amp;ROW())="Author"</formula>
    </cfRule>
  </conditionalFormatting>
  <conditionalFormatting sqref="J38">
    <cfRule type="expression" dxfId="2010" priority="1178">
      <formula>INDIRECT("J"&amp;ROW())="Office"</formula>
    </cfRule>
    <cfRule type="expression" dxfId="2009" priority="1179">
      <formula>INDIRECT("J"&amp;ROW())="Editor"</formula>
    </cfRule>
    <cfRule type="expression" dxfId="2008" priority="1180">
      <formula>INDIRECT("J"&amp;ROW())="PPP"</formula>
    </cfRule>
    <cfRule type="expression" dxfId="2007" priority="1181">
      <formula>INDIRECT("J"&amp;ROW())="Author"</formula>
    </cfRule>
    <cfRule type="expression" dxfId="2006" priority="1182">
      <formula>INDIRECT("J"&amp;ROW())="Author"</formula>
    </cfRule>
  </conditionalFormatting>
  <conditionalFormatting sqref="I38">
    <cfRule type="expression" dxfId="2005" priority="1188">
      <formula>INDIRECT("J"&amp;ROW())="Office"</formula>
    </cfRule>
    <cfRule type="expression" dxfId="2004" priority="1189">
      <formula>INDIRECT("J"&amp;ROW())="Editor"</formula>
    </cfRule>
    <cfRule type="expression" dxfId="2003" priority="1190">
      <formula>INDIRECT("J"&amp;ROW())="PPP"</formula>
    </cfRule>
    <cfRule type="expression" dxfId="2002" priority="1191">
      <formula>INDIRECT("J"&amp;ROW())="Author"</formula>
    </cfRule>
    <cfRule type="expression" dxfId="2001" priority="1192">
      <formula>INDIRECT("J"&amp;ROW())="Author"</formula>
    </cfRule>
  </conditionalFormatting>
  <conditionalFormatting sqref="A38:I38 K38:L38">
    <cfRule type="expression" dxfId="2000" priority="1193">
      <formula>INDIRECT("M"&amp;ROW())="Office"</formula>
    </cfRule>
    <cfRule type="expression" dxfId="1999" priority="1194">
      <formula>INDIRECT("M"&amp;ROW())="Editor"</formula>
    </cfRule>
    <cfRule type="expression" dxfId="1998" priority="1195">
      <formula>INDIRECT("M"&amp;ROW())="PPP"</formula>
    </cfRule>
    <cfRule type="expression" dxfId="1997" priority="1196">
      <formula>INDIRECT("M"&amp;ROW())="Author"</formula>
    </cfRule>
    <cfRule type="expression" dxfId="1996" priority="1197">
      <formula>INDIRECT("M"&amp;ROW())="Author"</formula>
    </cfRule>
  </conditionalFormatting>
  <conditionalFormatting sqref="J38">
    <cfRule type="expression" dxfId="1995" priority="1183">
      <formula>INDIRECT("M"&amp;ROW())="Office"</formula>
    </cfRule>
    <cfRule type="expression" dxfId="1994" priority="1184">
      <formula>INDIRECT("M"&amp;ROW())="Editor"</formula>
    </cfRule>
    <cfRule type="expression" dxfId="1993" priority="1185">
      <formula>INDIRECT("M"&amp;ROW())="PPP"</formula>
    </cfRule>
    <cfRule type="expression" dxfId="1992" priority="1186">
      <formula>INDIRECT("M"&amp;ROW())="Author"</formula>
    </cfRule>
    <cfRule type="expression" dxfId="1991" priority="1187">
      <formula>INDIRECT("M"&amp;ROW())="Author"</formula>
    </cfRule>
  </conditionalFormatting>
  <conditionalFormatting sqref="J36">
    <cfRule type="expression" dxfId="1990" priority="1158">
      <formula>INDIRECT("J"&amp;ROW())="Office"</formula>
    </cfRule>
    <cfRule type="expression" dxfId="1989" priority="1159">
      <formula>INDIRECT("J"&amp;ROW())="Editor"</formula>
    </cfRule>
    <cfRule type="expression" dxfId="1988" priority="1160">
      <formula>INDIRECT("J"&amp;ROW())="PPP"</formula>
    </cfRule>
    <cfRule type="expression" dxfId="1987" priority="1161">
      <formula>INDIRECT("J"&amp;ROW())="Author"</formula>
    </cfRule>
    <cfRule type="expression" dxfId="1986" priority="1162">
      <formula>INDIRECT("J"&amp;ROW())="Author"</formula>
    </cfRule>
  </conditionalFormatting>
  <conditionalFormatting sqref="I36">
    <cfRule type="expression" dxfId="1985" priority="1168">
      <formula>INDIRECT("J"&amp;ROW())="Office"</formula>
    </cfRule>
    <cfRule type="expression" dxfId="1984" priority="1169">
      <formula>INDIRECT("J"&amp;ROW())="Editor"</formula>
    </cfRule>
    <cfRule type="expression" dxfId="1983" priority="1170">
      <formula>INDIRECT("J"&amp;ROW())="PPP"</formula>
    </cfRule>
    <cfRule type="expression" dxfId="1982" priority="1171">
      <formula>INDIRECT("J"&amp;ROW())="Author"</formula>
    </cfRule>
    <cfRule type="expression" dxfId="1981" priority="1172">
      <formula>INDIRECT("J"&amp;ROW())="Author"</formula>
    </cfRule>
  </conditionalFormatting>
  <conditionalFormatting sqref="A36:I36 K36:L36">
    <cfRule type="expression" dxfId="1980" priority="1173">
      <formula>INDIRECT("M"&amp;ROW())="Office"</formula>
    </cfRule>
    <cfRule type="expression" dxfId="1979" priority="1174">
      <formula>INDIRECT("M"&amp;ROW())="Editor"</formula>
    </cfRule>
    <cfRule type="expression" dxfId="1978" priority="1175">
      <formula>INDIRECT("M"&amp;ROW())="PPP"</formula>
    </cfRule>
    <cfRule type="expression" dxfId="1977" priority="1176">
      <formula>INDIRECT("M"&amp;ROW())="Author"</formula>
    </cfRule>
    <cfRule type="expression" dxfId="1976" priority="1177">
      <formula>INDIRECT("M"&amp;ROW())="Author"</formula>
    </cfRule>
  </conditionalFormatting>
  <conditionalFormatting sqref="J36">
    <cfRule type="expression" dxfId="1975" priority="1163">
      <formula>INDIRECT("M"&amp;ROW())="Office"</formula>
    </cfRule>
    <cfRule type="expression" dxfId="1974" priority="1164">
      <formula>INDIRECT("M"&amp;ROW())="Editor"</formula>
    </cfRule>
    <cfRule type="expression" dxfId="1973" priority="1165">
      <formula>INDIRECT("M"&amp;ROW())="PPP"</formula>
    </cfRule>
    <cfRule type="expression" dxfId="1972" priority="1166">
      <formula>INDIRECT("M"&amp;ROW())="Author"</formula>
    </cfRule>
    <cfRule type="expression" dxfId="1971" priority="1167">
      <formula>INDIRECT("M"&amp;ROW())="Author"</formula>
    </cfRule>
  </conditionalFormatting>
  <conditionalFormatting sqref="J35">
    <cfRule type="expression" dxfId="1970" priority="1138">
      <formula>INDIRECT("J"&amp;ROW())="Office"</formula>
    </cfRule>
    <cfRule type="expression" dxfId="1969" priority="1139">
      <formula>INDIRECT("J"&amp;ROW())="Editor"</formula>
    </cfRule>
    <cfRule type="expression" dxfId="1968" priority="1140">
      <formula>INDIRECT("J"&amp;ROW())="PPP"</formula>
    </cfRule>
    <cfRule type="expression" dxfId="1967" priority="1141">
      <formula>INDIRECT("J"&amp;ROW())="Author"</formula>
    </cfRule>
    <cfRule type="expression" dxfId="1966" priority="1142">
      <formula>INDIRECT("J"&amp;ROW())="Author"</formula>
    </cfRule>
  </conditionalFormatting>
  <conditionalFormatting sqref="I35">
    <cfRule type="expression" dxfId="1965" priority="1148">
      <formula>INDIRECT("J"&amp;ROW())="Office"</formula>
    </cfRule>
    <cfRule type="expression" dxfId="1964" priority="1149">
      <formula>INDIRECT("J"&amp;ROW())="Editor"</formula>
    </cfRule>
    <cfRule type="expression" dxfId="1963" priority="1150">
      <formula>INDIRECT("J"&amp;ROW())="PPP"</formula>
    </cfRule>
    <cfRule type="expression" dxfId="1962" priority="1151">
      <formula>INDIRECT("J"&amp;ROW())="Author"</formula>
    </cfRule>
    <cfRule type="expression" dxfId="1961" priority="1152">
      <formula>INDIRECT("J"&amp;ROW())="Author"</formula>
    </cfRule>
  </conditionalFormatting>
  <conditionalFormatting sqref="A35:I35 K35:L35">
    <cfRule type="expression" dxfId="1960" priority="1153">
      <formula>INDIRECT("M"&amp;ROW())="Office"</formula>
    </cfRule>
    <cfRule type="expression" dxfId="1959" priority="1154">
      <formula>INDIRECT("M"&amp;ROW())="Editor"</formula>
    </cfRule>
    <cfRule type="expression" dxfId="1958" priority="1155">
      <formula>INDIRECT("M"&amp;ROW())="PPP"</formula>
    </cfRule>
    <cfRule type="expression" dxfId="1957" priority="1156">
      <formula>INDIRECT("M"&amp;ROW())="Author"</formula>
    </cfRule>
    <cfRule type="expression" dxfId="1956" priority="1157">
      <formula>INDIRECT("M"&amp;ROW())="Author"</formula>
    </cfRule>
  </conditionalFormatting>
  <conditionalFormatting sqref="J35">
    <cfRule type="expression" dxfId="1955" priority="1143">
      <formula>INDIRECT("M"&amp;ROW())="Office"</formula>
    </cfRule>
    <cfRule type="expression" dxfId="1954" priority="1144">
      <formula>INDIRECT("M"&amp;ROW())="Editor"</formula>
    </cfRule>
    <cfRule type="expression" dxfId="1953" priority="1145">
      <formula>INDIRECT("M"&amp;ROW())="PPP"</formula>
    </cfRule>
    <cfRule type="expression" dxfId="1952" priority="1146">
      <formula>INDIRECT("M"&amp;ROW())="Author"</formula>
    </cfRule>
    <cfRule type="expression" dxfId="1951" priority="1147">
      <formula>INDIRECT("M"&amp;ROW())="Author"</formula>
    </cfRule>
  </conditionalFormatting>
  <conditionalFormatting sqref="J34">
    <cfRule type="expression" dxfId="1950" priority="1118">
      <formula>INDIRECT("J"&amp;ROW())="Office"</formula>
    </cfRule>
    <cfRule type="expression" dxfId="1949" priority="1119">
      <formula>INDIRECT("J"&amp;ROW())="Editor"</formula>
    </cfRule>
    <cfRule type="expression" dxfId="1948" priority="1120">
      <formula>INDIRECT("J"&amp;ROW())="PPP"</formula>
    </cfRule>
    <cfRule type="expression" dxfId="1947" priority="1121">
      <formula>INDIRECT("J"&amp;ROW())="Author"</formula>
    </cfRule>
    <cfRule type="expression" dxfId="1946" priority="1122">
      <formula>INDIRECT("J"&amp;ROW())="Author"</formula>
    </cfRule>
  </conditionalFormatting>
  <conditionalFormatting sqref="I34">
    <cfRule type="expression" dxfId="1945" priority="1128">
      <formula>INDIRECT("J"&amp;ROW())="Office"</formula>
    </cfRule>
    <cfRule type="expression" dxfId="1944" priority="1129">
      <formula>INDIRECT("J"&amp;ROW())="Editor"</formula>
    </cfRule>
    <cfRule type="expression" dxfId="1943" priority="1130">
      <formula>INDIRECT("J"&amp;ROW())="PPP"</formula>
    </cfRule>
    <cfRule type="expression" dxfId="1942" priority="1131">
      <formula>INDIRECT("J"&amp;ROW())="Author"</formula>
    </cfRule>
    <cfRule type="expression" dxfId="1941" priority="1132">
      <formula>INDIRECT("J"&amp;ROW())="Author"</formula>
    </cfRule>
  </conditionalFormatting>
  <conditionalFormatting sqref="A34:I34 K34:L34">
    <cfRule type="expression" dxfId="1940" priority="1133">
      <formula>INDIRECT("M"&amp;ROW())="Office"</formula>
    </cfRule>
    <cfRule type="expression" dxfId="1939" priority="1134">
      <formula>INDIRECT("M"&amp;ROW())="Editor"</formula>
    </cfRule>
    <cfRule type="expression" dxfId="1938" priority="1135">
      <formula>INDIRECT("M"&amp;ROW())="PPP"</formula>
    </cfRule>
    <cfRule type="expression" dxfId="1937" priority="1136">
      <formula>INDIRECT("M"&amp;ROW())="Author"</formula>
    </cfRule>
    <cfRule type="expression" dxfId="1936" priority="1137">
      <formula>INDIRECT("M"&amp;ROW())="Author"</formula>
    </cfRule>
  </conditionalFormatting>
  <conditionalFormatting sqref="J34">
    <cfRule type="expression" dxfId="1935" priority="1123">
      <formula>INDIRECT("M"&amp;ROW())="Office"</formula>
    </cfRule>
    <cfRule type="expression" dxfId="1934" priority="1124">
      <formula>INDIRECT("M"&amp;ROW())="Editor"</formula>
    </cfRule>
    <cfRule type="expression" dxfId="1933" priority="1125">
      <formula>INDIRECT("M"&amp;ROW())="PPP"</formula>
    </cfRule>
    <cfRule type="expression" dxfId="1932" priority="1126">
      <formula>INDIRECT("M"&amp;ROW())="Author"</formula>
    </cfRule>
    <cfRule type="expression" dxfId="1931" priority="1127">
      <formula>INDIRECT("M"&amp;ROW())="Author"</formula>
    </cfRule>
  </conditionalFormatting>
  <conditionalFormatting sqref="J33">
    <cfRule type="expression" dxfId="1930" priority="1098">
      <formula>INDIRECT("J"&amp;ROW())="Office"</formula>
    </cfRule>
    <cfRule type="expression" dxfId="1929" priority="1099">
      <formula>INDIRECT("J"&amp;ROW())="Editor"</formula>
    </cfRule>
    <cfRule type="expression" dxfId="1928" priority="1100">
      <formula>INDIRECT("J"&amp;ROW())="PPP"</formula>
    </cfRule>
    <cfRule type="expression" dxfId="1927" priority="1101">
      <formula>INDIRECT("J"&amp;ROW())="Author"</formula>
    </cfRule>
    <cfRule type="expression" dxfId="1926" priority="1102">
      <formula>INDIRECT("J"&amp;ROW())="Author"</formula>
    </cfRule>
  </conditionalFormatting>
  <conditionalFormatting sqref="I33">
    <cfRule type="expression" dxfId="1925" priority="1108">
      <formula>INDIRECT("J"&amp;ROW())="Office"</formula>
    </cfRule>
    <cfRule type="expression" dxfId="1924" priority="1109">
      <formula>INDIRECT("J"&amp;ROW())="Editor"</formula>
    </cfRule>
    <cfRule type="expression" dxfId="1923" priority="1110">
      <formula>INDIRECT("J"&amp;ROW())="PPP"</formula>
    </cfRule>
    <cfRule type="expression" dxfId="1922" priority="1111">
      <formula>INDIRECT("J"&amp;ROW())="Author"</formula>
    </cfRule>
    <cfRule type="expression" dxfId="1921" priority="1112">
      <formula>INDIRECT("J"&amp;ROW())="Author"</formula>
    </cfRule>
  </conditionalFormatting>
  <conditionalFormatting sqref="A33:I33 K33:L33">
    <cfRule type="expression" dxfId="1920" priority="1113">
      <formula>INDIRECT("M"&amp;ROW())="Office"</formula>
    </cfRule>
    <cfRule type="expression" dxfId="1919" priority="1114">
      <formula>INDIRECT("M"&amp;ROW())="Editor"</formula>
    </cfRule>
    <cfRule type="expression" dxfId="1918" priority="1115">
      <formula>INDIRECT("M"&amp;ROW())="PPP"</formula>
    </cfRule>
    <cfRule type="expression" dxfId="1917" priority="1116">
      <formula>INDIRECT("M"&amp;ROW())="Author"</formula>
    </cfRule>
    <cfRule type="expression" dxfId="1916" priority="1117">
      <formula>INDIRECT("M"&amp;ROW())="Author"</formula>
    </cfRule>
  </conditionalFormatting>
  <conditionalFormatting sqref="J33">
    <cfRule type="expression" dxfId="1915" priority="1103">
      <formula>INDIRECT("M"&amp;ROW())="Office"</formula>
    </cfRule>
    <cfRule type="expression" dxfId="1914" priority="1104">
      <formula>INDIRECT("M"&amp;ROW())="Editor"</formula>
    </cfRule>
    <cfRule type="expression" dxfId="1913" priority="1105">
      <formula>INDIRECT("M"&amp;ROW())="PPP"</formula>
    </cfRule>
    <cfRule type="expression" dxfId="1912" priority="1106">
      <formula>INDIRECT("M"&amp;ROW())="Author"</formula>
    </cfRule>
    <cfRule type="expression" dxfId="1911" priority="1107">
      <formula>INDIRECT("M"&amp;ROW())="Author"</formula>
    </cfRule>
  </conditionalFormatting>
  <conditionalFormatting sqref="J32">
    <cfRule type="expression" dxfId="1910" priority="1078">
      <formula>INDIRECT("J"&amp;ROW())="Office"</formula>
    </cfRule>
    <cfRule type="expression" dxfId="1909" priority="1079">
      <formula>INDIRECT("J"&amp;ROW())="Editor"</formula>
    </cfRule>
    <cfRule type="expression" dxfId="1908" priority="1080">
      <formula>INDIRECT("J"&amp;ROW())="PPP"</formula>
    </cfRule>
    <cfRule type="expression" dxfId="1907" priority="1081">
      <formula>INDIRECT("J"&amp;ROW())="Author"</formula>
    </cfRule>
    <cfRule type="expression" dxfId="1906" priority="1082">
      <formula>INDIRECT("J"&amp;ROW())="Author"</formula>
    </cfRule>
  </conditionalFormatting>
  <conditionalFormatting sqref="I32">
    <cfRule type="expression" dxfId="1905" priority="1088">
      <formula>INDIRECT("J"&amp;ROW())="Office"</formula>
    </cfRule>
    <cfRule type="expression" dxfId="1904" priority="1089">
      <formula>INDIRECT("J"&amp;ROW())="Editor"</formula>
    </cfRule>
    <cfRule type="expression" dxfId="1903" priority="1090">
      <formula>INDIRECT("J"&amp;ROW())="PPP"</formula>
    </cfRule>
    <cfRule type="expression" dxfId="1902" priority="1091">
      <formula>INDIRECT("J"&amp;ROW())="Author"</formula>
    </cfRule>
    <cfRule type="expression" dxfId="1901" priority="1092">
      <formula>INDIRECT("J"&amp;ROW())="Author"</formula>
    </cfRule>
  </conditionalFormatting>
  <conditionalFormatting sqref="A32:I32 K32:L32">
    <cfRule type="expression" dxfId="1900" priority="1093">
      <formula>INDIRECT("M"&amp;ROW())="Office"</formula>
    </cfRule>
    <cfRule type="expression" dxfId="1899" priority="1094">
      <formula>INDIRECT("M"&amp;ROW())="Editor"</formula>
    </cfRule>
    <cfRule type="expression" dxfId="1898" priority="1095">
      <formula>INDIRECT("M"&amp;ROW())="PPP"</formula>
    </cfRule>
    <cfRule type="expression" dxfId="1897" priority="1096">
      <formula>INDIRECT("M"&amp;ROW())="Author"</formula>
    </cfRule>
    <cfRule type="expression" dxfId="1896" priority="1097">
      <formula>INDIRECT("M"&amp;ROW())="Author"</formula>
    </cfRule>
  </conditionalFormatting>
  <conditionalFormatting sqref="J32">
    <cfRule type="expression" dxfId="1895" priority="1083">
      <formula>INDIRECT("M"&amp;ROW())="Office"</formula>
    </cfRule>
    <cfRule type="expression" dxfId="1894" priority="1084">
      <formula>INDIRECT("M"&amp;ROW())="Editor"</formula>
    </cfRule>
    <cfRule type="expression" dxfId="1893" priority="1085">
      <formula>INDIRECT("M"&amp;ROW())="PPP"</formula>
    </cfRule>
    <cfRule type="expression" dxfId="1892" priority="1086">
      <formula>INDIRECT("M"&amp;ROW())="Author"</formula>
    </cfRule>
    <cfRule type="expression" dxfId="1891" priority="1087">
      <formula>INDIRECT("M"&amp;ROW())="Author"</formula>
    </cfRule>
  </conditionalFormatting>
  <conditionalFormatting sqref="M38:M50 M52:M61 M63:M72 M74:M88 M90:M96 M98:M101 M31:M36">
    <cfRule type="expression" dxfId="1890" priority="1069">
      <formula>INDIRECT("J"&amp;ROW())="Office"</formula>
    </cfRule>
    <cfRule type="expression" dxfId="1889" priority="1070">
      <formula>INDIRECT("J"&amp;ROW())="Editor"</formula>
    </cfRule>
    <cfRule type="expression" dxfId="1888" priority="1071">
      <formula>INDIRECT("J"&amp;ROW())="PPP"</formula>
    </cfRule>
    <cfRule type="expression" dxfId="1887" priority="1072">
      <formula>INDIRECT("J"&amp;ROW())="Author"</formula>
    </cfRule>
    <cfRule type="expression" dxfId="1886" priority="1073">
      <formula>INDIRECT("J"&amp;ROW())="Author"</formula>
    </cfRule>
  </conditionalFormatting>
  <conditionalFormatting sqref="M38:M50 M52:M61 M63:M72 M74:M88 M90:M96 M98:M101 M31:M36 M24">
    <cfRule type="expression" dxfId="1885" priority="1074">
      <formula>INDIRECT("K"&amp;ROW())="Office"</formula>
    </cfRule>
    <cfRule type="expression" dxfId="1884" priority="1075">
      <formula>INDIRECT("K"&amp;ROW())="Editor"</formula>
    </cfRule>
    <cfRule type="expression" dxfId="1883" priority="1076">
      <formula>INDIRECT("K"&amp;ROW())="PPP"</formula>
    </cfRule>
    <cfRule type="expression" dxfId="1882" priority="1077">
      <formula>INDIRECT("K"&amp;ROW())="Author"</formula>
    </cfRule>
  </conditionalFormatting>
  <conditionalFormatting sqref="N38:N50 N52:N61 N63:N72 N74:N88 N90:N96 N98:N101 N31:N36">
    <cfRule type="expression" dxfId="1881" priority="1060">
      <formula>INDIRECT("J"&amp;ROW())="Office"</formula>
    </cfRule>
    <cfRule type="expression" dxfId="1880" priority="1061">
      <formula>INDIRECT("J"&amp;ROW())="Editor"</formula>
    </cfRule>
    <cfRule type="expression" dxfId="1879" priority="1062">
      <formula>INDIRECT("J"&amp;ROW())="PPP"</formula>
    </cfRule>
    <cfRule type="expression" dxfId="1878" priority="1063">
      <formula>INDIRECT("J"&amp;ROW())="Author"</formula>
    </cfRule>
    <cfRule type="expression" dxfId="1877" priority="1064">
      <formula>INDIRECT("J"&amp;ROW())="Author"</formula>
    </cfRule>
  </conditionalFormatting>
  <conditionalFormatting sqref="N38:N50 N52:N61 N63:N72 N74:N88 N90:N96 N98:N101 N31:N36">
    <cfRule type="expression" dxfId="1876" priority="1065">
      <formula>INDIRECT("K"&amp;ROW())="Office"</formula>
    </cfRule>
    <cfRule type="expression" dxfId="1875" priority="1066">
      <formula>INDIRECT("K"&amp;ROW())="Editor"</formula>
    </cfRule>
    <cfRule type="expression" dxfId="1874" priority="1067">
      <formula>INDIRECT("K"&amp;ROW())="PPP"</formula>
    </cfRule>
    <cfRule type="expression" dxfId="1873" priority="1068">
      <formula>INDIRECT("K"&amp;ROW())="Author"</formula>
    </cfRule>
  </conditionalFormatting>
  <conditionalFormatting sqref="M16">
    <cfRule type="expression" dxfId="1872" priority="961">
      <formula>INDIRECT("J"&amp;ROW())="Office"</formula>
    </cfRule>
    <cfRule type="expression" dxfId="1871" priority="962">
      <formula>INDIRECT("J"&amp;ROW())="Editor"</formula>
    </cfRule>
    <cfRule type="expression" dxfId="1870" priority="963">
      <formula>INDIRECT("J"&amp;ROW())="PPP"</formula>
    </cfRule>
    <cfRule type="expression" dxfId="1869" priority="964">
      <formula>INDIRECT("J"&amp;ROW())="Author"</formula>
    </cfRule>
    <cfRule type="expression" dxfId="1868" priority="965">
      <formula>INDIRECT("J"&amp;ROW())="Author"</formula>
    </cfRule>
  </conditionalFormatting>
  <conditionalFormatting sqref="M16">
    <cfRule type="expression" dxfId="1867" priority="966">
      <formula>INDIRECT("K"&amp;ROW())="Office"</formula>
    </cfRule>
    <cfRule type="expression" dxfId="1866" priority="967">
      <formula>INDIRECT("K"&amp;ROW())="Editor"</formula>
    </cfRule>
    <cfRule type="expression" dxfId="1865" priority="968">
      <formula>INDIRECT("K"&amp;ROW())="PPP"</formula>
    </cfRule>
    <cfRule type="expression" dxfId="1864" priority="969">
      <formula>INDIRECT("K"&amp;ROW())="Author"</formula>
    </cfRule>
  </conditionalFormatting>
  <conditionalFormatting sqref="N16">
    <cfRule type="expression" dxfId="1863" priority="952">
      <formula>INDIRECT("J"&amp;ROW())="Office"</formula>
    </cfRule>
    <cfRule type="expression" dxfId="1862" priority="953">
      <formula>INDIRECT("J"&amp;ROW())="Editor"</formula>
    </cfRule>
    <cfRule type="expression" dxfId="1861" priority="954">
      <formula>INDIRECT("J"&amp;ROW())="PPP"</formula>
    </cfRule>
    <cfRule type="expression" dxfId="1860" priority="955">
      <formula>INDIRECT("J"&amp;ROW())="Author"</formula>
    </cfRule>
    <cfRule type="expression" dxfId="1859" priority="956">
      <formula>INDIRECT("J"&amp;ROW())="Author"</formula>
    </cfRule>
  </conditionalFormatting>
  <conditionalFormatting sqref="N16">
    <cfRule type="expression" dxfId="1858" priority="957">
      <formula>INDIRECT("K"&amp;ROW())="Office"</formula>
    </cfRule>
    <cfRule type="expression" dxfId="1857" priority="958">
      <formula>INDIRECT("K"&amp;ROW())="Editor"</formula>
    </cfRule>
    <cfRule type="expression" dxfId="1856" priority="959">
      <formula>INDIRECT("K"&amp;ROW())="PPP"</formula>
    </cfRule>
    <cfRule type="expression" dxfId="1855" priority="960">
      <formula>INDIRECT("K"&amp;ROW())="Author"</formula>
    </cfRule>
  </conditionalFormatting>
  <conditionalFormatting sqref="M37">
    <cfRule type="expression" dxfId="1854" priority="943">
      <formula>INDIRECT("J"&amp;ROW())="Office"</formula>
    </cfRule>
    <cfRule type="expression" dxfId="1853" priority="944">
      <formula>INDIRECT("J"&amp;ROW())="Editor"</formula>
    </cfRule>
    <cfRule type="expression" dxfId="1852" priority="945">
      <formula>INDIRECT("J"&amp;ROW())="PPP"</formula>
    </cfRule>
    <cfRule type="expression" dxfId="1851" priority="946">
      <formula>INDIRECT("J"&amp;ROW())="Author"</formula>
    </cfRule>
    <cfRule type="expression" dxfId="1850" priority="947">
      <formula>INDIRECT("J"&amp;ROW())="Author"</formula>
    </cfRule>
  </conditionalFormatting>
  <conditionalFormatting sqref="M37">
    <cfRule type="expression" dxfId="1849" priority="948">
      <formula>INDIRECT("K"&amp;ROW())="Office"</formula>
    </cfRule>
    <cfRule type="expression" dxfId="1848" priority="949">
      <formula>INDIRECT("K"&amp;ROW())="Editor"</formula>
    </cfRule>
    <cfRule type="expression" dxfId="1847" priority="950">
      <formula>INDIRECT("K"&amp;ROW())="PPP"</formula>
    </cfRule>
    <cfRule type="expression" dxfId="1846" priority="951">
      <formula>INDIRECT("K"&amp;ROW())="Author"</formula>
    </cfRule>
  </conditionalFormatting>
  <conditionalFormatting sqref="N37">
    <cfRule type="expression" dxfId="1845" priority="934">
      <formula>INDIRECT("J"&amp;ROW())="Office"</formula>
    </cfRule>
    <cfRule type="expression" dxfId="1844" priority="935">
      <formula>INDIRECT("J"&amp;ROW())="Editor"</formula>
    </cfRule>
    <cfRule type="expression" dxfId="1843" priority="936">
      <formula>INDIRECT("J"&amp;ROW())="PPP"</formula>
    </cfRule>
    <cfRule type="expression" dxfId="1842" priority="937">
      <formula>INDIRECT("J"&amp;ROW())="Author"</formula>
    </cfRule>
    <cfRule type="expression" dxfId="1841" priority="938">
      <formula>INDIRECT("J"&amp;ROW())="Author"</formula>
    </cfRule>
  </conditionalFormatting>
  <conditionalFormatting sqref="N37">
    <cfRule type="expression" dxfId="1840" priority="939">
      <formula>INDIRECT("K"&amp;ROW())="Office"</formula>
    </cfRule>
    <cfRule type="expression" dxfId="1839" priority="940">
      <formula>INDIRECT("K"&amp;ROW())="Editor"</formula>
    </cfRule>
    <cfRule type="expression" dxfId="1838" priority="941">
      <formula>INDIRECT("K"&amp;ROW())="PPP"</formula>
    </cfRule>
    <cfRule type="expression" dxfId="1837" priority="942">
      <formula>INDIRECT("K"&amp;ROW())="Author"</formula>
    </cfRule>
  </conditionalFormatting>
  <conditionalFormatting sqref="M51">
    <cfRule type="expression" dxfId="1836" priority="925">
      <formula>INDIRECT("J"&amp;ROW())="Office"</formula>
    </cfRule>
    <cfRule type="expression" dxfId="1835" priority="926">
      <formula>INDIRECT("J"&amp;ROW())="Editor"</formula>
    </cfRule>
    <cfRule type="expression" dxfId="1834" priority="927">
      <formula>INDIRECT("J"&amp;ROW())="PPP"</formula>
    </cfRule>
    <cfRule type="expression" dxfId="1833" priority="928">
      <formula>INDIRECT("J"&amp;ROW())="Author"</formula>
    </cfRule>
    <cfRule type="expression" dxfId="1832" priority="929">
      <formula>INDIRECT("J"&amp;ROW())="Author"</formula>
    </cfRule>
  </conditionalFormatting>
  <conditionalFormatting sqref="M51">
    <cfRule type="expression" dxfId="1831" priority="930">
      <formula>INDIRECT("K"&amp;ROW())="Office"</formula>
    </cfRule>
    <cfRule type="expression" dxfId="1830" priority="931">
      <formula>INDIRECT("K"&amp;ROW())="Editor"</formula>
    </cfRule>
    <cfRule type="expression" dxfId="1829" priority="932">
      <formula>INDIRECT("K"&amp;ROW())="PPP"</formula>
    </cfRule>
    <cfRule type="expression" dxfId="1828" priority="933">
      <formula>INDIRECT("K"&amp;ROW())="Author"</formula>
    </cfRule>
  </conditionalFormatting>
  <conditionalFormatting sqref="N51">
    <cfRule type="expression" dxfId="1827" priority="916">
      <formula>INDIRECT("J"&amp;ROW())="Office"</formula>
    </cfRule>
    <cfRule type="expression" dxfId="1826" priority="917">
      <formula>INDIRECT("J"&amp;ROW())="Editor"</formula>
    </cfRule>
    <cfRule type="expression" dxfId="1825" priority="918">
      <formula>INDIRECT("J"&amp;ROW())="PPP"</formula>
    </cfRule>
    <cfRule type="expression" dxfId="1824" priority="919">
      <formula>INDIRECT("J"&amp;ROW())="Author"</formula>
    </cfRule>
    <cfRule type="expression" dxfId="1823" priority="920">
      <formula>INDIRECT("J"&amp;ROW())="Author"</formula>
    </cfRule>
  </conditionalFormatting>
  <conditionalFormatting sqref="N51">
    <cfRule type="expression" dxfId="1822" priority="921">
      <formula>INDIRECT("K"&amp;ROW())="Office"</formula>
    </cfRule>
    <cfRule type="expression" dxfId="1821" priority="922">
      <formula>INDIRECT("K"&amp;ROW())="Editor"</formula>
    </cfRule>
    <cfRule type="expression" dxfId="1820" priority="923">
      <formula>INDIRECT("K"&amp;ROW())="PPP"</formula>
    </cfRule>
    <cfRule type="expression" dxfId="1819" priority="924">
      <formula>INDIRECT("K"&amp;ROW())="Author"</formula>
    </cfRule>
  </conditionalFormatting>
  <conditionalFormatting sqref="M62">
    <cfRule type="expression" dxfId="1818" priority="907">
      <formula>INDIRECT("J"&amp;ROW())="Office"</formula>
    </cfRule>
    <cfRule type="expression" dxfId="1817" priority="908">
      <formula>INDIRECT("J"&amp;ROW())="Editor"</formula>
    </cfRule>
    <cfRule type="expression" dxfId="1816" priority="909">
      <formula>INDIRECT("J"&amp;ROW())="PPP"</formula>
    </cfRule>
    <cfRule type="expression" dxfId="1815" priority="910">
      <formula>INDIRECT("J"&amp;ROW())="Author"</formula>
    </cfRule>
    <cfRule type="expression" dxfId="1814" priority="911">
      <formula>INDIRECT("J"&amp;ROW())="Author"</formula>
    </cfRule>
  </conditionalFormatting>
  <conditionalFormatting sqref="M62">
    <cfRule type="expression" dxfId="1813" priority="912">
      <formula>INDIRECT("K"&amp;ROW())="Office"</formula>
    </cfRule>
    <cfRule type="expression" dxfId="1812" priority="913">
      <formula>INDIRECT("K"&amp;ROW())="Editor"</formula>
    </cfRule>
    <cfRule type="expression" dxfId="1811" priority="914">
      <formula>INDIRECT("K"&amp;ROW())="PPP"</formula>
    </cfRule>
    <cfRule type="expression" dxfId="1810" priority="915">
      <formula>INDIRECT("K"&amp;ROW())="Author"</formula>
    </cfRule>
  </conditionalFormatting>
  <conditionalFormatting sqref="N62">
    <cfRule type="expression" dxfId="1809" priority="898">
      <formula>INDIRECT("J"&amp;ROW())="Office"</formula>
    </cfRule>
    <cfRule type="expression" dxfId="1808" priority="899">
      <formula>INDIRECT("J"&amp;ROW())="Editor"</formula>
    </cfRule>
    <cfRule type="expression" dxfId="1807" priority="900">
      <formula>INDIRECT("J"&amp;ROW())="PPP"</formula>
    </cfRule>
    <cfRule type="expression" dxfId="1806" priority="901">
      <formula>INDIRECT("J"&amp;ROW())="Author"</formula>
    </cfRule>
    <cfRule type="expression" dxfId="1805" priority="902">
      <formula>INDIRECT("J"&amp;ROW())="Author"</formula>
    </cfRule>
  </conditionalFormatting>
  <conditionalFormatting sqref="N62">
    <cfRule type="expression" dxfId="1804" priority="903">
      <formula>INDIRECT("K"&amp;ROW())="Office"</formula>
    </cfRule>
    <cfRule type="expression" dxfId="1803" priority="904">
      <formula>INDIRECT("K"&amp;ROW())="Editor"</formula>
    </cfRule>
    <cfRule type="expression" dxfId="1802" priority="905">
      <formula>INDIRECT("K"&amp;ROW())="PPP"</formula>
    </cfRule>
    <cfRule type="expression" dxfId="1801" priority="906">
      <formula>INDIRECT("K"&amp;ROW())="Author"</formula>
    </cfRule>
  </conditionalFormatting>
  <conditionalFormatting sqref="M73">
    <cfRule type="expression" dxfId="1800" priority="889">
      <formula>INDIRECT("J"&amp;ROW())="Office"</formula>
    </cfRule>
    <cfRule type="expression" dxfId="1799" priority="890">
      <formula>INDIRECT("J"&amp;ROW())="Editor"</formula>
    </cfRule>
    <cfRule type="expression" dxfId="1798" priority="891">
      <formula>INDIRECT("J"&amp;ROW())="PPP"</formula>
    </cfRule>
    <cfRule type="expression" dxfId="1797" priority="892">
      <formula>INDIRECT("J"&amp;ROW())="Author"</formula>
    </cfRule>
    <cfRule type="expression" dxfId="1796" priority="893">
      <formula>INDIRECT("J"&amp;ROW())="Author"</formula>
    </cfRule>
  </conditionalFormatting>
  <conditionalFormatting sqref="M73">
    <cfRule type="expression" dxfId="1795" priority="894">
      <formula>INDIRECT("K"&amp;ROW())="Office"</formula>
    </cfRule>
    <cfRule type="expression" dxfId="1794" priority="895">
      <formula>INDIRECT("K"&amp;ROW())="Editor"</formula>
    </cfRule>
    <cfRule type="expression" dxfId="1793" priority="896">
      <formula>INDIRECT("K"&amp;ROW())="PPP"</formula>
    </cfRule>
    <cfRule type="expression" dxfId="1792" priority="897">
      <formula>INDIRECT("K"&amp;ROW())="Author"</formula>
    </cfRule>
  </conditionalFormatting>
  <conditionalFormatting sqref="N73">
    <cfRule type="expression" dxfId="1791" priority="880">
      <formula>INDIRECT("J"&amp;ROW())="Office"</formula>
    </cfRule>
    <cfRule type="expression" dxfId="1790" priority="881">
      <formula>INDIRECT("J"&amp;ROW())="Editor"</formula>
    </cfRule>
    <cfRule type="expression" dxfId="1789" priority="882">
      <formula>INDIRECT("J"&amp;ROW())="PPP"</formula>
    </cfRule>
    <cfRule type="expression" dxfId="1788" priority="883">
      <formula>INDIRECT("J"&amp;ROW())="Author"</formula>
    </cfRule>
    <cfRule type="expression" dxfId="1787" priority="884">
      <formula>INDIRECT("J"&amp;ROW())="Author"</formula>
    </cfRule>
  </conditionalFormatting>
  <conditionalFormatting sqref="N73">
    <cfRule type="expression" dxfId="1786" priority="885">
      <formula>INDIRECT("K"&amp;ROW())="Office"</formula>
    </cfRule>
    <cfRule type="expression" dxfId="1785" priority="886">
      <formula>INDIRECT("K"&amp;ROW())="Editor"</formula>
    </cfRule>
    <cfRule type="expression" dxfId="1784" priority="887">
      <formula>INDIRECT("K"&amp;ROW())="PPP"</formula>
    </cfRule>
    <cfRule type="expression" dxfId="1783" priority="888">
      <formula>INDIRECT("K"&amp;ROW())="Author"</formula>
    </cfRule>
  </conditionalFormatting>
  <conditionalFormatting sqref="M89">
    <cfRule type="expression" dxfId="1782" priority="871">
      <formula>INDIRECT("J"&amp;ROW())="Office"</formula>
    </cfRule>
    <cfRule type="expression" dxfId="1781" priority="872">
      <formula>INDIRECT("J"&amp;ROW())="Editor"</formula>
    </cfRule>
    <cfRule type="expression" dxfId="1780" priority="873">
      <formula>INDIRECT("J"&amp;ROW())="PPP"</formula>
    </cfRule>
    <cfRule type="expression" dxfId="1779" priority="874">
      <formula>INDIRECT("J"&amp;ROW())="Author"</formula>
    </cfRule>
    <cfRule type="expression" dxfId="1778" priority="875">
      <formula>INDIRECT("J"&amp;ROW())="Author"</formula>
    </cfRule>
  </conditionalFormatting>
  <conditionalFormatting sqref="M89">
    <cfRule type="expression" dxfId="1777" priority="876">
      <formula>INDIRECT("K"&amp;ROW())="Office"</formula>
    </cfRule>
    <cfRule type="expression" dxfId="1776" priority="877">
      <formula>INDIRECT("K"&amp;ROW())="Editor"</formula>
    </cfRule>
    <cfRule type="expression" dxfId="1775" priority="878">
      <formula>INDIRECT("K"&amp;ROW())="PPP"</formula>
    </cfRule>
    <cfRule type="expression" dxfId="1774" priority="879">
      <formula>INDIRECT("K"&amp;ROW())="Author"</formula>
    </cfRule>
  </conditionalFormatting>
  <conditionalFormatting sqref="N89">
    <cfRule type="expression" dxfId="1773" priority="862">
      <formula>INDIRECT("J"&amp;ROW())="Office"</formula>
    </cfRule>
    <cfRule type="expression" dxfId="1772" priority="863">
      <formula>INDIRECT("J"&amp;ROW())="Editor"</formula>
    </cfRule>
    <cfRule type="expression" dxfId="1771" priority="864">
      <formula>INDIRECT("J"&amp;ROW())="PPP"</formula>
    </cfRule>
    <cfRule type="expression" dxfId="1770" priority="865">
      <formula>INDIRECT("J"&amp;ROW())="Author"</formula>
    </cfRule>
    <cfRule type="expression" dxfId="1769" priority="866">
      <formula>INDIRECT("J"&amp;ROW())="Author"</formula>
    </cfRule>
  </conditionalFormatting>
  <conditionalFormatting sqref="N89">
    <cfRule type="expression" dxfId="1768" priority="867">
      <formula>INDIRECT("K"&amp;ROW())="Office"</formula>
    </cfRule>
    <cfRule type="expression" dxfId="1767" priority="868">
      <formula>INDIRECT("K"&amp;ROW())="Editor"</formula>
    </cfRule>
    <cfRule type="expression" dxfId="1766" priority="869">
      <formula>INDIRECT("K"&amp;ROW())="PPP"</formula>
    </cfRule>
    <cfRule type="expression" dxfId="1765" priority="870">
      <formula>INDIRECT("K"&amp;ROW())="Author"</formula>
    </cfRule>
  </conditionalFormatting>
  <conditionalFormatting sqref="M97">
    <cfRule type="expression" dxfId="1764" priority="853">
      <formula>INDIRECT("J"&amp;ROW())="Office"</formula>
    </cfRule>
    <cfRule type="expression" dxfId="1763" priority="854">
      <formula>INDIRECT("J"&amp;ROW())="Editor"</formula>
    </cfRule>
    <cfRule type="expression" dxfId="1762" priority="855">
      <formula>INDIRECT("J"&amp;ROW())="PPP"</formula>
    </cfRule>
    <cfRule type="expression" dxfId="1761" priority="856">
      <formula>INDIRECT("J"&amp;ROW())="Author"</formula>
    </cfRule>
    <cfRule type="expression" dxfId="1760" priority="857">
      <formula>INDIRECT("J"&amp;ROW())="Author"</formula>
    </cfRule>
  </conditionalFormatting>
  <conditionalFormatting sqref="M97">
    <cfRule type="expression" dxfId="1759" priority="858">
      <formula>INDIRECT("K"&amp;ROW())="Office"</formula>
    </cfRule>
    <cfRule type="expression" dxfId="1758" priority="859">
      <formula>INDIRECT("K"&amp;ROW())="Editor"</formula>
    </cfRule>
    <cfRule type="expression" dxfId="1757" priority="860">
      <formula>INDIRECT("K"&amp;ROW())="PPP"</formula>
    </cfRule>
    <cfRule type="expression" dxfId="1756" priority="861">
      <formula>INDIRECT("K"&amp;ROW())="Author"</formula>
    </cfRule>
  </conditionalFormatting>
  <conditionalFormatting sqref="N97">
    <cfRule type="expression" dxfId="1755" priority="844">
      <formula>INDIRECT("J"&amp;ROW())="Office"</formula>
    </cfRule>
    <cfRule type="expression" dxfId="1754" priority="845">
      <formula>INDIRECT("J"&amp;ROW())="Editor"</formula>
    </cfRule>
    <cfRule type="expression" dxfId="1753" priority="846">
      <formula>INDIRECT("J"&amp;ROW())="PPP"</formula>
    </cfRule>
    <cfRule type="expression" dxfId="1752" priority="847">
      <formula>INDIRECT("J"&amp;ROW())="Author"</formula>
    </cfRule>
    <cfRule type="expression" dxfId="1751" priority="848">
      <formula>INDIRECT("J"&amp;ROW())="Author"</formula>
    </cfRule>
  </conditionalFormatting>
  <conditionalFormatting sqref="N97">
    <cfRule type="expression" dxfId="1750" priority="849">
      <formula>INDIRECT("K"&amp;ROW())="Office"</formula>
    </cfRule>
    <cfRule type="expression" dxfId="1749" priority="850">
      <formula>INDIRECT("K"&amp;ROW())="Editor"</formula>
    </cfRule>
    <cfRule type="expression" dxfId="1748" priority="851">
      <formula>INDIRECT("K"&amp;ROW())="PPP"</formula>
    </cfRule>
    <cfRule type="expression" dxfId="1747" priority="852">
      <formula>INDIRECT("K"&amp;ROW())="Author"</formula>
    </cfRule>
  </conditionalFormatting>
  <conditionalFormatting sqref="J31">
    <cfRule type="expression" dxfId="1746" priority="824">
      <formula>INDIRECT("J"&amp;ROW())="Office"</formula>
    </cfRule>
    <cfRule type="expression" dxfId="1745" priority="825">
      <formula>INDIRECT("J"&amp;ROW())="Editor"</formula>
    </cfRule>
    <cfRule type="expression" dxfId="1744" priority="826">
      <formula>INDIRECT("J"&amp;ROW())="PPP"</formula>
    </cfRule>
    <cfRule type="expression" dxfId="1743" priority="827">
      <formula>INDIRECT("J"&amp;ROW())="Author"</formula>
    </cfRule>
    <cfRule type="expression" dxfId="1742" priority="828">
      <formula>INDIRECT("J"&amp;ROW())="Author"</formula>
    </cfRule>
  </conditionalFormatting>
  <conditionalFormatting sqref="I31">
    <cfRule type="expression" dxfId="1741" priority="834">
      <formula>INDIRECT("J"&amp;ROW())="Office"</formula>
    </cfRule>
    <cfRule type="expression" dxfId="1740" priority="835">
      <formula>INDIRECT("J"&amp;ROW())="Editor"</formula>
    </cfRule>
    <cfRule type="expression" dxfId="1739" priority="836">
      <formula>INDIRECT("J"&amp;ROW())="PPP"</formula>
    </cfRule>
    <cfRule type="expression" dxfId="1738" priority="837">
      <formula>INDIRECT("J"&amp;ROW())="Author"</formula>
    </cfRule>
    <cfRule type="expression" dxfId="1737" priority="838">
      <formula>INDIRECT("J"&amp;ROW())="Author"</formula>
    </cfRule>
  </conditionalFormatting>
  <conditionalFormatting sqref="A31:I31 K31:L31">
    <cfRule type="expression" dxfId="1736" priority="839">
      <formula>INDIRECT("M"&amp;ROW())="Office"</formula>
    </cfRule>
    <cfRule type="expression" dxfId="1735" priority="840">
      <formula>INDIRECT("M"&amp;ROW())="Editor"</formula>
    </cfRule>
    <cfRule type="expression" dxfId="1734" priority="841">
      <formula>INDIRECT("M"&amp;ROW())="PPP"</formula>
    </cfRule>
    <cfRule type="expression" dxfId="1733" priority="842">
      <formula>INDIRECT("M"&amp;ROW())="Author"</formula>
    </cfRule>
    <cfRule type="expression" dxfId="1732" priority="843">
      <formula>INDIRECT("M"&amp;ROW())="Author"</formula>
    </cfRule>
  </conditionalFormatting>
  <conditionalFormatting sqref="J31">
    <cfRule type="expression" dxfId="1731" priority="829">
      <formula>INDIRECT("M"&amp;ROW())="Office"</formula>
    </cfRule>
    <cfRule type="expression" dxfId="1730" priority="830">
      <formula>INDIRECT("M"&amp;ROW())="Editor"</formula>
    </cfRule>
    <cfRule type="expression" dxfId="1729" priority="831">
      <formula>INDIRECT("M"&amp;ROW())="PPP"</formula>
    </cfRule>
    <cfRule type="expression" dxfId="1728" priority="832">
      <formula>INDIRECT("M"&amp;ROW())="Author"</formula>
    </cfRule>
    <cfRule type="expression" dxfId="1727" priority="833">
      <formula>INDIRECT("M"&amp;ROW())="Author"</formula>
    </cfRule>
  </conditionalFormatting>
  <conditionalFormatting sqref="M30">
    <cfRule type="expression" dxfId="1726" priority="797">
      <formula>INDIRECT("J"&amp;ROW())="Office"</formula>
    </cfRule>
    <cfRule type="expression" dxfId="1725" priority="798">
      <formula>INDIRECT("J"&amp;ROW())="Editor"</formula>
    </cfRule>
    <cfRule type="expression" dxfId="1724" priority="799">
      <formula>INDIRECT("J"&amp;ROW())="PPP"</formula>
    </cfRule>
    <cfRule type="expression" dxfId="1723" priority="800">
      <formula>INDIRECT("J"&amp;ROW())="Author"</formula>
    </cfRule>
    <cfRule type="expression" dxfId="1722" priority="801">
      <formula>INDIRECT("J"&amp;ROW())="Author"</formula>
    </cfRule>
  </conditionalFormatting>
  <conditionalFormatting sqref="M30">
    <cfRule type="expression" dxfId="1721" priority="802">
      <formula>INDIRECT("K"&amp;ROW())="Office"</formula>
    </cfRule>
    <cfRule type="expression" dxfId="1720" priority="803">
      <formula>INDIRECT("K"&amp;ROW())="Editor"</formula>
    </cfRule>
    <cfRule type="expression" dxfId="1719" priority="804">
      <formula>INDIRECT("K"&amp;ROW())="PPP"</formula>
    </cfRule>
    <cfRule type="expression" dxfId="1718" priority="805">
      <formula>INDIRECT("K"&amp;ROW())="Author"</formula>
    </cfRule>
  </conditionalFormatting>
  <conditionalFormatting sqref="N30">
    <cfRule type="expression" dxfId="1717" priority="788">
      <formula>INDIRECT("J"&amp;ROW())="Office"</formula>
    </cfRule>
    <cfRule type="expression" dxfId="1716" priority="789">
      <formula>INDIRECT("J"&amp;ROW())="Editor"</formula>
    </cfRule>
    <cfRule type="expression" dxfId="1715" priority="790">
      <formula>INDIRECT("J"&amp;ROW())="PPP"</formula>
    </cfRule>
    <cfRule type="expression" dxfId="1714" priority="791">
      <formula>INDIRECT("J"&amp;ROW())="Author"</formula>
    </cfRule>
    <cfRule type="expression" dxfId="1713" priority="792">
      <formula>INDIRECT("J"&amp;ROW())="Author"</formula>
    </cfRule>
  </conditionalFormatting>
  <conditionalFormatting sqref="N30">
    <cfRule type="expression" dxfId="1712" priority="793">
      <formula>INDIRECT("K"&amp;ROW())="Office"</formula>
    </cfRule>
    <cfRule type="expression" dxfId="1711" priority="794">
      <formula>INDIRECT("K"&amp;ROW())="Editor"</formula>
    </cfRule>
    <cfRule type="expression" dxfId="1710" priority="795">
      <formula>INDIRECT("K"&amp;ROW())="PPP"</formula>
    </cfRule>
    <cfRule type="expression" dxfId="1709" priority="796">
      <formula>INDIRECT("K"&amp;ROW())="Author"</formula>
    </cfRule>
  </conditionalFormatting>
  <conditionalFormatting sqref="J30">
    <cfRule type="expression" dxfId="1708" priority="768">
      <formula>INDIRECT("J"&amp;ROW())="Office"</formula>
    </cfRule>
    <cfRule type="expression" dxfId="1707" priority="769">
      <formula>INDIRECT("J"&amp;ROW())="Editor"</formula>
    </cfRule>
    <cfRule type="expression" dxfId="1706" priority="770">
      <formula>INDIRECT("J"&amp;ROW())="PPP"</formula>
    </cfRule>
    <cfRule type="expression" dxfId="1705" priority="771">
      <formula>INDIRECT("J"&amp;ROW())="Author"</formula>
    </cfRule>
    <cfRule type="expression" dxfId="1704" priority="772">
      <formula>INDIRECT("J"&amp;ROW())="Author"</formula>
    </cfRule>
  </conditionalFormatting>
  <conditionalFormatting sqref="I30">
    <cfRule type="expression" dxfId="1703" priority="778">
      <formula>INDIRECT("J"&amp;ROW())="Office"</formula>
    </cfRule>
    <cfRule type="expression" dxfId="1702" priority="779">
      <formula>INDIRECT("J"&amp;ROW())="Editor"</formula>
    </cfRule>
    <cfRule type="expression" dxfId="1701" priority="780">
      <formula>INDIRECT("J"&amp;ROW())="PPP"</formula>
    </cfRule>
    <cfRule type="expression" dxfId="1700" priority="781">
      <formula>INDIRECT("J"&amp;ROW())="Author"</formula>
    </cfRule>
    <cfRule type="expression" dxfId="1699" priority="782">
      <formula>INDIRECT("J"&amp;ROW())="Author"</formula>
    </cfRule>
  </conditionalFormatting>
  <conditionalFormatting sqref="A30:I30 K30:L30">
    <cfRule type="expression" dxfId="1698" priority="783">
      <formula>INDIRECT("M"&amp;ROW())="Office"</formula>
    </cfRule>
    <cfRule type="expression" dxfId="1697" priority="784">
      <formula>INDIRECT("M"&amp;ROW())="Editor"</formula>
    </cfRule>
    <cfRule type="expression" dxfId="1696" priority="785">
      <formula>INDIRECT("M"&amp;ROW())="PPP"</formula>
    </cfRule>
    <cfRule type="expression" dxfId="1695" priority="786">
      <formula>INDIRECT("M"&amp;ROW())="Author"</formula>
    </cfRule>
    <cfRule type="expression" dxfId="1694" priority="787">
      <formula>INDIRECT("M"&amp;ROW())="Author"</formula>
    </cfRule>
  </conditionalFormatting>
  <conditionalFormatting sqref="J30">
    <cfRule type="expression" dxfId="1693" priority="773">
      <formula>INDIRECT("M"&amp;ROW())="Office"</formula>
    </cfRule>
    <cfRule type="expression" dxfId="1692" priority="774">
      <formula>INDIRECT("M"&amp;ROW())="Editor"</formula>
    </cfRule>
    <cfRule type="expression" dxfId="1691" priority="775">
      <formula>INDIRECT("M"&amp;ROW())="PPP"</formula>
    </cfRule>
    <cfRule type="expression" dxfId="1690" priority="776">
      <formula>INDIRECT("M"&amp;ROW())="Author"</formula>
    </cfRule>
    <cfRule type="expression" dxfId="1689" priority="777">
      <formula>INDIRECT("M"&amp;ROW())="Author"</formula>
    </cfRule>
  </conditionalFormatting>
  <conditionalFormatting sqref="M29">
    <cfRule type="expression" dxfId="1688" priority="759">
      <formula>INDIRECT("J"&amp;ROW())="Office"</formula>
    </cfRule>
    <cfRule type="expression" dxfId="1687" priority="760">
      <formula>INDIRECT("J"&amp;ROW())="Editor"</formula>
    </cfRule>
    <cfRule type="expression" dxfId="1686" priority="761">
      <formula>INDIRECT("J"&amp;ROW())="PPP"</formula>
    </cfRule>
    <cfRule type="expression" dxfId="1685" priority="762">
      <formula>INDIRECT("J"&amp;ROW())="Author"</formula>
    </cfRule>
    <cfRule type="expression" dxfId="1684" priority="763">
      <formula>INDIRECT("J"&amp;ROW())="Author"</formula>
    </cfRule>
  </conditionalFormatting>
  <conditionalFormatting sqref="M29">
    <cfRule type="expression" dxfId="1683" priority="764">
      <formula>INDIRECT("K"&amp;ROW())="Office"</formula>
    </cfRule>
    <cfRule type="expression" dxfId="1682" priority="765">
      <formula>INDIRECT("K"&amp;ROW())="Editor"</formula>
    </cfRule>
    <cfRule type="expression" dxfId="1681" priority="766">
      <formula>INDIRECT("K"&amp;ROW())="PPP"</formula>
    </cfRule>
    <cfRule type="expression" dxfId="1680" priority="767">
      <formula>INDIRECT("K"&amp;ROW())="Author"</formula>
    </cfRule>
  </conditionalFormatting>
  <conditionalFormatting sqref="N29">
    <cfRule type="expression" dxfId="1679" priority="750">
      <formula>INDIRECT("J"&amp;ROW())="Office"</formula>
    </cfRule>
    <cfRule type="expression" dxfId="1678" priority="751">
      <formula>INDIRECT("J"&amp;ROW())="Editor"</formula>
    </cfRule>
    <cfRule type="expression" dxfId="1677" priority="752">
      <formula>INDIRECT("J"&amp;ROW())="PPP"</formula>
    </cfRule>
    <cfRule type="expression" dxfId="1676" priority="753">
      <formula>INDIRECT("J"&amp;ROW())="Author"</formula>
    </cfRule>
    <cfRule type="expression" dxfId="1675" priority="754">
      <formula>INDIRECT("J"&amp;ROW())="Author"</formula>
    </cfRule>
  </conditionalFormatting>
  <conditionalFormatting sqref="N29">
    <cfRule type="expression" dxfId="1674" priority="755">
      <formula>INDIRECT("K"&amp;ROW())="Office"</formula>
    </cfRule>
    <cfRule type="expression" dxfId="1673" priority="756">
      <formula>INDIRECT("K"&amp;ROW())="Editor"</formula>
    </cfRule>
    <cfRule type="expression" dxfId="1672" priority="757">
      <formula>INDIRECT("K"&amp;ROW())="PPP"</formula>
    </cfRule>
    <cfRule type="expression" dxfId="1671" priority="758">
      <formula>INDIRECT("K"&amp;ROW())="Author"</formula>
    </cfRule>
  </conditionalFormatting>
  <conditionalFormatting sqref="J29">
    <cfRule type="expression" dxfId="1670" priority="730">
      <formula>INDIRECT("J"&amp;ROW())="Office"</formula>
    </cfRule>
    <cfRule type="expression" dxfId="1669" priority="731">
      <formula>INDIRECT("J"&amp;ROW())="Editor"</formula>
    </cfRule>
    <cfRule type="expression" dxfId="1668" priority="732">
      <formula>INDIRECT("J"&amp;ROW())="PPP"</formula>
    </cfRule>
    <cfRule type="expression" dxfId="1667" priority="733">
      <formula>INDIRECT("J"&amp;ROW())="Author"</formula>
    </cfRule>
    <cfRule type="expression" dxfId="1666" priority="734">
      <formula>INDIRECT("J"&amp;ROW())="Author"</formula>
    </cfRule>
  </conditionalFormatting>
  <conditionalFormatting sqref="I29">
    <cfRule type="expression" dxfId="1665" priority="740">
      <formula>INDIRECT("J"&amp;ROW())="Office"</formula>
    </cfRule>
    <cfRule type="expression" dxfId="1664" priority="741">
      <formula>INDIRECT("J"&amp;ROW())="Editor"</formula>
    </cfRule>
    <cfRule type="expression" dxfId="1663" priority="742">
      <formula>INDIRECT("J"&amp;ROW())="PPP"</formula>
    </cfRule>
    <cfRule type="expression" dxfId="1662" priority="743">
      <formula>INDIRECT("J"&amp;ROW())="Author"</formula>
    </cfRule>
    <cfRule type="expression" dxfId="1661" priority="744">
      <formula>INDIRECT("J"&amp;ROW())="Author"</formula>
    </cfRule>
  </conditionalFormatting>
  <conditionalFormatting sqref="A29:I29 K29:L29">
    <cfRule type="expression" dxfId="1660" priority="745">
      <formula>INDIRECT("M"&amp;ROW())="Office"</formula>
    </cfRule>
    <cfRule type="expression" dxfId="1659" priority="746">
      <formula>INDIRECT("M"&amp;ROW())="Editor"</formula>
    </cfRule>
    <cfRule type="expression" dxfId="1658" priority="747">
      <formula>INDIRECT("M"&amp;ROW())="PPP"</formula>
    </cfRule>
    <cfRule type="expression" dxfId="1657" priority="748">
      <formula>INDIRECT("M"&amp;ROW())="Author"</formula>
    </cfRule>
    <cfRule type="expression" dxfId="1656" priority="749">
      <formula>INDIRECT("M"&amp;ROW())="Author"</formula>
    </cfRule>
  </conditionalFormatting>
  <conditionalFormatting sqref="J29">
    <cfRule type="expression" dxfId="1655" priority="735">
      <formula>INDIRECT("M"&amp;ROW())="Office"</formula>
    </cfRule>
    <cfRule type="expression" dxfId="1654" priority="736">
      <formula>INDIRECT("M"&amp;ROW())="Editor"</formula>
    </cfRule>
    <cfRule type="expression" dxfId="1653" priority="737">
      <formula>INDIRECT("M"&amp;ROW())="PPP"</formula>
    </cfRule>
    <cfRule type="expression" dxfId="1652" priority="738">
      <formula>INDIRECT("M"&amp;ROW())="Author"</formula>
    </cfRule>
    <cfRule type="expression" dxfId="1651" priority="739">
      <formula>INDIRECT("M"&amp;ROW())="Author"</formula>
    </cfRule>
  </conditionalFormatting>
  <conditionalFormatting sqref="M28">
    <cfRule type="expression" dxfId="1650" priority="721">
      <formula>INDIRECT("J"&amp;ROW())="Office"</formula>
    </cfRule>
    <cfRule type="expression" dxfId="1649" priority="722">
      <formula>INDIRECT("J"&amp;ROW())="Editor"</formula>
    </cfRule>
    <cfRule type="expression" dxfId="1648" priority="723">
      <formula>INDIRECT("J"&amp;ROW())="PPP"</formula>
    </cfRule>
    <cfRule type="expression" dxfId="1647" priority="724">
      <formula>INDIRECT("J"&amp;ROW())="Author"</formula>
    </cfRule>
    <cfRule type="expression" dxfId="1646" priority="725">
      <formula>INDIRECT("J"&amp;ROW())="Author"</formula>
    </cfRule>
  </conditionalFormatting>
  <conditionalFormatting sqref="M28">
    <cfRule type="expression" dxfId="1645" priority="726">
      <formula>INDIRECT("K"&amp;ROW())="Office"</formula>
    </cfRule>
    <cfRule type="expression" dxfId="1644" priority="727">
      <formula>INDIRECT("K"&amp;ROW())="Editor"</formula>
    </cfRule>
    <cfRule type="expression" dxfId="1643" priority="728">
      <formula>INDIRECT("K"&amp;ROW())="PPP"</formula>
    </cfRule>
    <cfRule type="expression" dxfId="1642" priority="729">
      <formula>INDIRECT("K"&amp;ROW())="Author"</formula>
    </cfRule>
  </conditionalFormatting>
  <conditionalFormatting sqref="N28">
    <cfRule type="expression" dxfId="1641" priority="712">
      <formula>INDIRECT("J"&amp;ROW())="Office"</formula>
    </cfRule>
    <cfRule type="expression" dxfId="1640" priority="713">
      <formula>INDIRECT("J"&amp;ROW())="Editor"</formula>
    </cfRule>
    <cfRule type="expression" dxfId="1639" priority="714">
      <formula>INDIRECT("J"&amp;ROW())="PPP"</formula>
    </cfRule>
    <cfRule type="expression" dxfId="1638" priority="715">
      <formula>INDIRECT("J"&amp;ROW())="Author"</formula>
    </cfRule>
    <cfRule type="expression" dxfId="1637" priority="716">
      <formula>INDIRECT("J"&amp;ROW())="Author"</formula>
    </cfRule>
  </conditionalFormatting>
  <conditionalFormatting sqref="N28">
    <cfRule type="expression" dxfId="1636" priority="717">
      <formula>INDIRECT("K"&amp;ROW())="Office"</formula>
    </cfRule>
    <cfRule type="expression" dxfId="1635" priority="718">
      <formula>INDIRECT("K"&amp;ROW())="Editor"</formula>
    </cfRule>
    <cfRule type="expression" dxfId="1634" priority="719">
      <formula>INDIRECT("K"&amp;ROW())="PPP"</formula>
    </cfRule>
    <cfRule type="expression" dxfId="1633" priority="720">
      <formula>INDIRECT("K"&amp;ROW())="Author"</formula>
    </cfRule>
  </conditionalFormatting>
  <conditionalFormatting sqref="J28">
    <cfRule type="expression" dxfId="1632" priority="692">
      <formula>INDIRECT("J"&amp;ROW())="Office"</formula>
    </cfRule>
    <cfRule type="expression" dxfId="1631" priority="693">
      <formula>INDIRECT("J"&amp;ROW())="Editor"</formula>
    </cfRule>
    <cfRule type="expression" dxfId="1630" priority="694">
      <formula>INDIRECT("J"&amp;ROW())="PPP"</formula>
    </cfRule>
    <cfRule type="expression" dxfId="1629" priority="695">
      <formula>INDIRECT("J"&amp;ROW())="Author"</formula>
    </cfRule>
    <cfRule type="expression" dxfId="1628" priority="696">
      <formula>INDIRECT("J"&amp;ROW())="Author"</formula>
    </cfRule>
  </conditionalFormatting>
  <conditionalFormatting sqref="I28">
    <cfRule type="expression" dxfId="1627" priority="702">
      <formula>INDIRECT("J"&amp;ROW())="Office"</formula>
    </cfRule>
    <cfRule type="expression" dxfId="1626" priority="703">
      <formula>INDIRECT("J"&amp;ROW())="Editor"</formula>
    </cfRule>
    <cfRule type="expression" dxfId="1625" priority="704">
      <formula>INDIRECT("J"&amp;ROW())="PPP"</formula>
    </cfRule>
    <cfRule type="expression" dxfId="1624" priority="705">
      <formula>INDIRECT("J"&amp;ROW())="Author"</formula>
    </cfRule>
    <cfRule type="expression" dxfId="1623" priority="706">
      <formula>INDIRECT("J"&amp;ROW())="Author"</formula>
    </cfRule>
  </conditionalFormatting>
  <conditionalFormatting sqref="A28:I28 K28:L28">
    <cfRule type="expression" dxfId="1622" priority="707">
      <formula>INDIRECT("M"&amp;ROW())="Office"</formula>
    </cfRule>
    <cfRule type="expression" dxfId="1621" priority="708">
      <formula>INDIRECT("M"&amp;ROW())="Editor"</formula>
    </cfRule>
    <cfRule type="expression" dxfId="1620" priority="709">
      <formula>INDIRECT("M"&amp;ROW())="PPP"</formula>
    </cfRule>
    <cfRule type="expression" dxfId="1619" priority="710">
      <formula>INDIRECT("M"&amp;ROW())="Author"</formula>
    </cfRule>
    <cfRule type="expression" dxfId="1618" priority="711">
      <formula>INDIRECT("M"&amp;ROW())="Author"</formula>
    </cfRule>
  </conditionalFormatting>
  <conditionalFormatting sqref="J28">
    <cfRule type="expression" dxfId="1617" priority="697">
      <formula>INDIRECT("M"&amp;ROW())="Office"</formula>
    </cfRule>
    <cfRule type="expression" dxfId="1616" priority="698">
      <formula>INDIRECT("M"&amp;ROW())="Editor"</formula>
    </cfRule>
    <cfRule type="expression" dxfId="1615" priority="699">
      <formula>INDIRECT("M"&amp;ROW())="PPP"</formula>
    </cfRule>
    <cfRule type="expression" dxfId="1614" priority="700">
      <formula>INDIRECT("M"&amp;ROW())="Author"</formula>
    </cfRule>
    <cfRule type="expression" dxfId="1613" priority="701">
      <formula>INDIRECT("M"&amp;ROW())="Author"</formula>
    </cfRule>
  </conditionalFormatting>
  <conditionalFormatting sqref="M27">
    <cfRule type="expression" dxfId="1612" priority="683">
      <formula>INDIRECT("J"&amp;ROW())="Office"</formula>
    </cfRule>
    <cfRule type="expression" dxfId="1611" priority="684">
      <formula>INDIRECT("J"&amp;ROW())="Editor"</formula>
    </cfRule>
    <cfRule type="expression" dxfId="1610" priority="685">
      <formula>INDIRECT("J"&amp;ROW())="PPP"</formula>
    </cfRule>
    <cfRule type="expression" dxfId="1609" priority="686">
      <formula>INDIRECT("J"&amp;ROW())="Author"</formula>
    </cfRule>
    <cfRule type="expression" dxfId="1608" priority="687">
      <formula>INDIRECT("J"&amp;ROW())="Author"</formula>
    </cfRule>
  </conditionalFormatting>
  <conditionalFormatting sqref="M27">
    <cfRule type="expression" dxfId="1607" priority="688">
      <formula>INDIRECT("K"&amp;ROW())="Office"</formula>
    </cfRule>
    <cfRule type="expression" dxfId="1606" priority="689">
      <formula>INDIRECT("K"&amp;ROW())="Editor"</formula>
    </cfRule>
    <cfRule type="expression" dxfId="1605" priority="690">
      <formula>INDIRECT("K"&amp;ROW())="PPP"</formula>
    </cfRule>
    <cfRule type="expression" dxfId="1604" priority="691">
      <formula>INDIRECT("K"&amp;ROW())="Author"</formula>
    </cfRule>
  </conditionalFormatting>
  <conditionalFormatting sqref="N27">
    <cfRule type="expression" dxfId="1603" priority="674">
      <formula>INDIRECT("J"&amp;ROW())="Office"</formula>
    </cfRule>
    <cfRule type="expression" dxfId="1602" priority="675">
      <formula>INDIRECT("J"&amp;ROW())="Editor"</formula>
    </cfRule>
    <cfRule type="expression" dxfId="1601" priority="676">
      <formula>INDIRECT("J"&amp;ROW())="PPP"</formula>
    </cfRule>
    <cfRule type="expression" dxfId="1600" priority="677">
      <formula>INDIRECT("J"&amp;ROW())="Author"</formula>
    </cfRule>
    <cfRule type="expression" dxfId="1599" priority="678">
      <formula>INDIRECT("J"&amp;ROW())="Author"</formula>
    </cfRule>
  </conditionalFormatting>
  <conditionalFormatting sqref="N27">
    <cfRule type="expression" dxfId="1598" priority="679">
      <formula>INDIRECT("K"&amp;ROW())="Office"</formula>
    </cfRule>
    <cfRule type="expression" dxfId="1597" priority="680">
      <formula>INDIRECT("K"&amp;ROW())="Editor"</formula>
    </cfRule>
    <cfRule type="expression" dxfId="1596" priority="681">
      <formula>INDIRECT("K"&amp;ROW())="PPP"</formula>
    </cfRule>
    <cfRule type="expression" dxfId="1595" priority="682">
      <formula>INDIRECT("K"&amp;ROW())="Author"</formula>
    </cfRule>
  </conditionalFormatting>
  <conditionalFormatting sqref="J27">
    <cfRule type="expression" dxfId="1594" priority="654">
      <formula>INDIRECT("J"&amp;ROW())="Office"</formula>
    </cfRule>
    <cfRule type="expression" dxfId="1593" priority="655">
      <formula>INDIRECT("J"&amp;ROW())="Editor"</formula>
    </cfRule>
    <cfRule type="expression" dxfId="1592" priority="656">
      <formula>INDIRECT("J"&amp;ROW())="PPP"</formula>
    </cfRule>
    <cfRule type="expression" dxfId="1591" priority="657">
      <formula>INDIRECT("J"&amp;ROW())="Author"</formula>
    </cfRule>
    <cfRule type="expression" dxfId="1590" priority="658">
      <formula>INDIRECT("J"&amp;ROW())="Author"</formula>
    </cfRule>
  </conditionalFormatting>
  <conditionalFormatting sqref="I27">
    <cfRule type="expression" dxfId="1589" priority="664">
      <formula>INDIRECT("J"&amp;ROW())="Office"</formula>
    </cfRule>
    <cfRule type="expression" dxfId="1588" priority="665">
      <formula>INDIRECT("J"&amp;ROW())="Editor"</formula>
    </cfRule>
    <cfRule type="expression" dxfId="1587" priority="666">
      <formula>INDIRECT("J"&amp;ROW())="PPP"</formula>
    </cfRule>
    <cfRule type="expression" dxfId="1586" priority="667">
      <formula>INDIRECT("J"&amp;ROW())="Author"</formula>
    </cfRule>
    <cfRule type="expression" dxfId="1585" priority="668">
      <formula>INDIRECT("J"&amp;ROW())="Author"</formula>
    </cfRule>
  </conditionalFormatting>
  <conditionalFormatting sqref="A27:I27 K27:L27">
    <cfRule type="expression" dxfId="1584" priority="669">
      <formula>INDIRECT("M"&amp;ROW())="Office"</formula>
    </cfRule>
    <cfRule type="expression" dxfId="1583" priority="670">
      <formula>INDIRECT("M"&amp;ROW())="Editor"</formula>
    </cfRule>
    <cfRule type="expression" dxfId="1582" priority="671">
      <formula>INDIRECT("M"&amp;ROW())="PPP"</formula>
    </cfRule>
    <cfRule type="expression" dxfId="1581" priority="672">
      <formula>INDIRECT("M"&amp;ROW())="Author"</formula>
    </cfRule>
    <cfRule type="expression" dxfId="1580" priority="673">
      <formula>INDIRECT("M"&amp;ROW())="Author"</formula>
    </cfRule>
  </conditionalFormatting>
  <conditionalFormatting sqref="J27">
    <cfRule type="expression" dxfId="1579" priority="659">
      <formula>INDIRECT("M"&amp;ROW())="Office"</formula>
    </cfRule>
    <cfRule type="expression" dxfId="1578" priority="660">
      <formula>INDIRECT("M"&amp;ROW())="Editor"</formula>
    </cfRule>
    <cfRule type="expression" dxfId="1577" priority="661">
      <formula>INDIRECT("M"&amp;ROW())="PPP"</formula>
    </cfRule>
    <cfRule type="expression" dxfId="1576" priority="662">
      <formula>INDIRECT("M"&amp;ROW())="Author"</formula>
    </cfRule>
    <cfRule type="expression" dxfId="1575" priority="663">
      <formula>INDIRECT("M"&amp;ROW())="Author"</formula>
    </cfRule>
  </conditionalFormatting>
  <conditionalFormatting sqref="M26">
    <cfRule type="expression" dxfId="1574" priority="645">
      <formula>INDIRECT("J"&amp;ROW())="Office"</formula>
    </cfRule>
    <cfRule type="expression" dxfId="1573" priority="646">
      <formula>INDIRECT("J"&amp;ROW())="Editor"</formula>
    </cfRule>
    <cfRule type="expression" dxfId="1572" priority="647">
      <formula>INDIRECT("J"&amp;ROW())="PPP"</formula>
    </cfRule>
    <cfRule type="expression" dxfId="1571" priority="648">
      <formula>INDIRECT("J"&amp;ROW())="Author"</formula>
    </cfRule>
    <cfRule type="expression" dxfId="1570" priority="649">
      <formula>INDIRECT("J"&amp;ROW())="Author"</formula>
    </cfRule>
  </conditionalFormatting>
  <conditionalFormatting sqref="M26">
    <cfRule type="expression" dxfId="1569" priority="650">
      <formula>INDIRECT("K"&amp;ROW())="Office"</formula>
    </cfRule>
    <cfRule type="expression" dxfId="1568" priority="651">
      <formula>INDIRECT("K"&amp;ROW())="Editor"</formula>
    </cfRule>
    <cfRule type="expression" dxfId="1567" priority="652">
      <formula>INDIRECT("K"&amp;ROW())="PPP"</formula>
    </cfRule>
    <cfRule type="expression" dxfId="1566" priority="653">
      <formula>INDIRECT("K"&amp;ROW())="Author"</formula>
    </cfRule>
  </conditionalFormatting>
  <conditionalFormatting sqref="N26">
    <cfRule type="expression" dxfId="1565" priority="636">
      <formula>INDIRECT("J"&amp;ROW())="Office"</formula>
    </cfRule>
    <cfRule type="expression" dxfId="1564" priority="637">
      <formula>INDIRECT("J"&amp;ROW())="Editor"</formula>
    </cfRule>
    <cfRule type="expression" dxfId="1563" priority="638">
      <formula>INDIRECT("J"&amp;ROW())="PPP"</formula>
    </cfRule>
    <cfRule type="expression" dxfId="1562" priority="639">
      <formula>INDIRECT("J"&amp;ROW())="Author"</formula>
    </cfRule>
    <cfRule type="expression" dxfId="1561" priority="640">
      <formula>INDIRECT("J"&amp;ROW())="Author"</formula>
    </cfRule>
  </conditionalFormatting>
  <conditionalFormatting sqref="N26">
    <cfRule type="expression" dxfId="1560" priority="641">
      <formula>INDIRECT("K"&amp;ROW())="Office"</formula>
    </cfRule>
    <cfRule type="expression" dxfId="1559" priority="642">
      <formula>INDIRECT("K"&amp;ROW())="Editor"</formula>
    </cfRule>
    <cfRule type="expression" dxfId="1558" priority="643">
      <formula>INDIRECT("K"&amp;ROW())="PPP"</formula>
    </cfRule>
    <cfRule type="expression" dxfId="1557" priority="644">
      <formula>INDIRECT("K"&amp;ROW())="Author"</formula>
    </cfRule>
  </conditionalFormatting>
  <conditionalFormatting sqref="J26">
    <cfRule type="expression" dxfId="1556" priority="616">
      <formula>INDIRECT("J"&amp;ROW())="Office"</formula>
    </cfRule>
    <cfRule type="expression" dxfId="1555" priority="617">
      <formula>INDIRECT("J"&amp;ROW())="Editor"</formula>
    </cfRule>
    <cfRule type="expression" dxfId="1554" priority="618">
      <formula>INDIRECT("J"&amp;ROW())="PPP"</formula>
    </cfRule>
    <cfRule type="expression" dxfId="1553" priority="619">
      <formula>INDIRECT("J"&amp;ROW())="Author"</formula>
    </cfRule>
    <cfRule type="expression" dxfId="1552" priority="620">
      <formula>INDIRECT("J"&amp;ROW())="Author"</formula>
    </cfRule>
  </conditionalFormatting>
  <conditionalFormatting sqref="I26">
    <cfRule type="expression" dxfId="1551" priority="626">
      <formula>INDIRECT("J"&amp;ROW())="Office"</formula>
    </cfRule>
    <cfRule type="expression" dxfId="1550" priority="627">
      <formula>INDIRECT("J"&amp;ROW())="Editor"</formula>
    </cfRule>
    <cfRule type="expression" dxfId="1549" priority="628">
      <formula>INDIRECT("J"&amp;ROW())="PPP"</formula>
    </cfRule>
    <cfRule type="expression" dxfId="1548" priority="629">
      <formula>INDIRECT("J"&amp;ROW())="Author"</formula>
    </cfRule>
    <cfRule type="expression" dxfId="1547" priority="630">
      <formula>INDIRECT("J"&amp;ROW())="Author"</formula>
    </cfRule>
  </conditionalFormatting>
  <conditionalFormatting sqref="A26:I26 K26:L26">
    <cfRule type="expression" dxfId="1546" priority="631">
      <formula>INDIRECT("M"&amp;ROW())="Office"</formula>
    </cfRule>
    <cfRule type="expression" dxfId="1545" priority="632">
      <formula>INDIRECT("M"&amp;ROW())="Editor"</formula>
    </cfRule>
    <cfRule type="expression" dxfId="1544" priority="633">
      <formula>INDIRECT("M"&amp;ROW())="PPP"</formula>
    </cfRule>
    <cfRule type="expression" dxfId="1543" priority="634">
      <formula>INDIRECT("M"&amp;ROW())="Author"</formula>
    </cfRule>
    <cfRule type="expression" dxfId="1542" priority="635">
      <formula>INDIRECT("M"&amp;ROW())="Author"</formula>
    </cfRule>
  </conditionalFormatting>
  <conditionalFormatting sqref="J26">
    <cfRule type="expression" dxfId="1541" priority="621">
      <formula>INDIRECT("M"&amp;ROW())="Office"</formula>
    </cfRule>
    <cfRule type="expression" dxfId="1540" priority="622">
      <formula>INDIRECT("M"&amp;ROW())="Editor"</formula>
    </cfRule>
    <cfRule type="expression" dxfId="1539" priority="623">
      <formula>INDIRECT("M"&amp;ROW())="PPP"</formula>
    </cfRule>
    <cfRule type="expression" dxfId="1538" priority="624">
      <formula>INDIRECT("M"&amp;ROW())="Author"</formula>
    </cfRule>
    <cfRule type="expression" dxfId="1537" priority="625">
      <formula>INDIRECT("M"&amp;ROW())="Author"</formula>
    </cfRule>
  </conditionalFormatting>
  <conditionalFormatting sqref="M25">
    <cfRule type="expression" dxfId="1536" priority="607">
      <formula>INDIRECT("J"&amp;ROW())="Office"</formula>
    </cfRule>
    <cfRule type="expression" dxfId="1535" priority="608">
      <formula>INDIRECT("J"&amp;ROW())="Editor"</formula>
    </cfRule>
    <cfRule type="expression" dxfId="1534" priority="609">
      <formula>INDIRECT("J"&amp;ROW())="PPP"</formula>
    </cfRule>
    <cfRule type="expression" dxfId="1533" priority="610">
      <formula>INDIRECT("J"&amp;ROW())="Author"</formula>
    </cfRule>
    <cfRule type="expression" dxfId="1532" priority="611">
      <formula>INDIRECT("J"&amp;ROW())="Author"</formula>
    </cfRule>
  </conditionalFormatting>
  <conditionalFormatting sqref="M25">
    <cfRule type="expression" dxfId="1531" priority="612">
      <formula>INDIRECT("K"&amp;ROW())="Office"</formula>
    </cfRule>
    <cfRule type="expression" dxfId="1530" priority="613">
      <formula>INDIRECT("K"&amp;ROW())="Editor"</formula>
    </cfRule>
    <cfRule type="expression" dxfId="1529" priority="614">
      <formula>INDIRECT("K"&amp;ROW())="PPP"</formula>
    </cfRule>
    <cfRule type="expression" dxfId="1528" priority="615">
      <formula>INDIRECT("K"&amp;ROW())="Author"</formula>
    </cfRule>
  </conditionalFormatting>
  <conditionalFormatting sqref="N24:N25">
    <cfRule type="expression" dxfId="1527" priority="598">
      <formula>INDIRECT("J"&amp;ROW())="Office"</formula>
    </cfRule>
    <cfRule type="expression" dxfId="1526" priority="599">
      <formula>INDIRECT("J"&amp;ROW())="Editor"</formula>
    </cfRule>
    <cfRule type="expression" dxfId="1525" priority="600">
      <formula>INDIRECT("J"&amp;ROW())="PPP"</formula>
    </cfRule>
    <cfRule type="expression" dxfId="1524" priority="601">
      <formula>INDIRECT("J"&amp;ROW())="Author"</formula>
    </cfRule>
    <cfRule type="expression" dxfId="1523" priority="602">
      <formula>INDIRECT("J"&amp;ROW())="Author"</formula>
    </cfRule>
  </conditionalFormatting>
  <conditionalFormatting sqref="N24:N25">
    <cfRule type="expression" dxfId="1522" priority="603">
      <formula>INDIRECT("K"&amp;ROW())="Office"</formula>
    </cfRule>
    <cfRule type="expression" dxfId="1521" priority="604">
      <formula>INDIRECT("K"&amp;ROW())="Editor"</formula>
    </cfRule>
    <cfRule type="expression" dxfId="1520" priority="605">
      <formula>INDIRECT("K"&amp;ROW())="PPP"</formula>
    </cfRule>
    <cfRule type="expression" dxfId="1519" priority="606">
      <formula>INDIRECT("K"&amp;ROW())="Author"</formula>
    </cfRule>
  </conditionalFormatting>
  <conditionalFormatting sqref="J25">
    <cfRule type="expression" dxfId="1518" priority="578">
      <formula>INDIRECT("J"&amp;ROW())="Office"</formula>
    </cfRule>
    <cfRule type="expression" dxfId="1517" priority="579">
      <formula>INDIRECT("J"&amp;ROW())="Editor"</formula>
    </cfRule>
    <cfRule type="expression" dxfId="1516" priority="580">
      <formula>INDIRECT("J"&amp;ROW())="PPP"</formula>
    </cfRule>
    <cfRule type="expression" dxfId="1515" priority="581">
      <formula>INDIRECT("J"&amp;ROW())="Author"</formula>
    </cfRule>
    <cfRule type="expression" dxfId="1514" priority="582">
      <formula>INDIRECT("J"&amp;ROW())="Author"</formula>
    </cfRule>
  </conditionalFormatting>
  <conditionalFormatting sqref="I25">
    <cfRule type="expression" dxfId="1513" priority="588">
      <formula>INDIRECT("J"&amp;ROW())="Office"</formula>
    </cfRule>
    <cfRule type="expression" dxfId="1512" priority="589">
      <formula>INDIRECT("J"&amp;ROW())="Editor"</formula>
    </cfRule>
    <cfRule type="expression" dxfId="1511" priority="590">
      <formula>INDIRECT("J"&amp;ROW())="PPP"</formula>
    </cfRule>
    <cfRule type="expression" dxfId="1510" priority="591">
      <formula>INDIRECT("J"&amp;ROW())="Author"</formula>
    </cfRule>
    <cfRule type="expression" dxfId="1509" priority="592">
      <formula>INDIRECT("J"&amp;ROW())="Author"</formula>
    </cfRule>
  </conditionalFormatting>
  <conditionalFormatting sqref="A25:I25 K25:L25">
    <cfRule type="expression" dxfId="1508" priority="593">
      <formula>INDIRECT("M"&amp;ROW())="Office"</formula>
    </cfRule>
    <cfRule type="expression" dxfId="1507" priority="594">
      <formula>INDIRECT("M"&amp;ROW())="Editor"</formula>
    </cfRule>
    <cfRule type="expression" dxfId="1506" priority="595">
      <formula>INDIRECT("M"&amp;ROW())="PPP"</formula>
    </cfRule>
    <cfRule type="expression" dxfId="1505" priority="596">
      <formula>INDIRECT("M"&amp;ROW())="Author"</formula>
    </cfRule>
    <cfRule type="expression" dxfId="1504" priority="597">
      <formula>INDIRECT("M"&amp;ROW())="Author"</formula>
    </cfRule>
  </conditionalFormatting>
  <conditionalFormatting sqref="J25">
    <cfRule type="expression" dxfId="1503" priority="583">
      <formula>INDIRECT("M"&amp;ROW())="Office"</formula>
    </cfRule>
    <cfRule type="expression" dxfId="1502" priority="584">
      <formula>INDIRECT("M"&amp;ROW())="Editor"</formula>
    </cfRule>
    <cfRule type="expression" dxfId="1501" priority="585">
      <formula>INDIRECT("M"&amp;ROW())="PPP"</formula>
    </cfRule>
    <cfRule type="expression" dxfId="1500" priority="586">
      <formula>INDIRECT("M"&amp;ROW())="Author"</formula>
    </cfRule>
    <cfRule type="expression" dxfId="1499" priority="587">
      <formula>INDIRECT("M"&amp;ROW())="Author"</formula>
    </cfRule>
  </conditionalFormatting>
  <conditionalFormatting sqref="A23:L23">
    <cfRule type="expression" dxfId="1498" priority="438">
      <formula>INDIRECT("M"&amp;ROW())="Office"</formula>
    </cfRule>
    <cfRule type="expression" dxfId="1497" priority="439">
      <formula>INDIRECT("M"&amp;ROW())="Editor"</formula>
    </cfRule>
    <cfRule type="expression" dxfId="1496" priority="440">
      <formula>INDIRECT("M"&amp;ROW())="PPP"</formula>
    </cfRule>
    <cfRule type="expression" dxfId="1495" priority="441">
      <formula>INDIRECT("M"&amp;ROW())="Author"</formula>
    </cfRule>
    <cfRule type="expression" dxfId="1494" priority="442">
      <formula>INDIRECT("M"&amp;ROW())="Author"</formula>
    </cfRule>
  </conditionalFormatting>
  <conditionalFormatting sqref="M23 I23:J23">
    <cfRule type="expression" dxfId="1493" priority="433">
      <formula>INDIRECT("J"&amp;ROW())="Office"</formula>
    </cfRule>
    <cfRule type="expression" dxfId="1492" priority="434">
      <formula>INDIRECT("J"&amp;ROW())="Editor"</formula>
    </cfRule>
    <cfRule type="expression" dxfId="1491" priority="435">
      <formula>INDIRECT("J"&amp;ROW())="PPP"</formula>
    </cfRule>
    <cfRule type="expression" dxfId="1490" priority="436">
      <formula>INDIRECT("J"&amp;ROW())="Author"</formula>
    </cfRule>
    <cfRule type="expression" dxfId="1489" priority="437">
      <formula>INDIRECT("J"&amp;ROW())="Author"</formula>
    </cfRule>
  </conditionalFormatting>
  <conditionalFormatting sqref="M23">
    <cfRule type="expression" dxfId="1488" priority="429">
      <formula>INDIRECT("K"&amp;ROW())="Office"</formula>
    </cfRule>
    <cfRule type="expression" dxfId="1487" priority="430">
      <formula>INDIRECT("K"&amp;ROW())="Editor"</formula>
    </cfRule>
    <cfRule type="expression" dxfId="1486" priority="431">
      <formula>INDIRECT("K"&amp;ROW())="PPP"</formula>
    </cfRule>
    <cfRule type="expression" dxfId="1485" priority="432">
      <formula>INDIRECT("K"&amp;ROW())="Author"</formula>
    </cfRule>
  </conditionalFormatting>
  <conditionalFormatting sqref="N23">
    <cfRule type="expression" dxfId="1484" priority="420">
      <formula>INDIRECT("J"&amp;ROW())="Office"</formula>
    </cfRule>
    <cfRule type="expression" dxfId="1483" priority="421">
      <formula>INDIRECT("J"&amp;ROW())="Editor"</formula>
    </cfRule>
    <cfRule type="expression" dxfId="1482" priority="422">
      <formula>INDIRECT("J"&amp;ROW())="PPP"</formula>
    </cfRule>
    <cfRule type="expression" dxfId="1481" priority="423">
      <formula>INDIRECT("J"&amp;ROW())="Author"</formula>
    </cfRule>
    <cfRule type="expression" dxfId="1480" priority="424">
      <formula>INDIRECT("J"&amp;ROW())="Author"</formula>
    </cfRule>
  </conditionalFormatting>
  <conditionalFormatting sqref="N23">
    <cfRule type="expression" dxfId="1479" priority="425">
      <formula>INDIRECT("K"&amp;ROW())="Office"</formula>
    </cfRule>
    <cfRule type="expression" dxfId="1478" priority="426">
      <formula>INDIRECT("K"&amp;ROW())="Editor"</formula>
    </cfRule>
    <cfRule type="expression" dxfId="1477" priority="427">
      <formula>INDIRECT("K"&amp;ROW())="PPP"</formula>
    </cfRule>
    <cfRule type="expression" dxfId="1476" priority="428">
      <formula>INDIRECT("K"&amp;ROW())="Author"</formula>
    </cfRule>
  </conditionalFormatting>
  <conditionalFormatting sqref="A22:L22">
    <cfRule type="expression" dxfId="1475" priority="415">
      <formula>INDIRECT("M"&amp;ROW())="Office"</formula>
    </cfRule>
    <cfRule type="expression" dxfId="1474" priority="416">
      <formula>INDIRECT("M"&amp;ROW())="Editor"</formula>
    </cfRule>
    <cfRule type="expression" dxfId="1473" priority="417">
      <formula>INDIRECT("M"&amp;ROW())="PPP"</formula>
    </cfRule>
    <cfRule type="expression" dxfId="1472" priority="418">
      <formula>INDIRECT("M"&amp;ROW())="Author"</formula>
    </cfRule>
    <cfRule type="expression" dxfId="1471" priority="419">
      <formula>INDIRECT("M"&amp;ROW())="Author"</formula>
    </cfRule>
  </conditionalFormatting>
  <conditionalFormatting sqref="M22 I22:J22">
    <cfRule type="expression" dxfId="1470" priority="410">
      <formula>INDIRECT("J"&amp;ROW())="Office"</formula>
    </cfRule>
    <cfRule type="expression" dxfId="1469" priority="411">
      <formula>INDIRECT("J"&amp;ROW())="Editor"</formula>
    </cfRule>
    <cfRule type="expression" dxfId="1468" priority="412">
      <formula>INDIRECT("J"&amp;ROW())="PPP"</formula>
    </cfRule>
    <cfRule type="expression" dxfId="1467" priority="413">
      <formula>INDIRECT("J"&amp;ROW())="Author"</formula>
    </cfRule>
    <cfRule type="expression" dxfId="1466" priority="414">
      <formula>INDIRECT("J"&amp;ROW())="Author"</formula>
    </cfRule>
  </conditionalFormatting>
  <conditionalFormatting sqref="M22">
    <cfRule type="expression" dxfId="1465" priority="406">
      <formula>INDIRECT("K"&amp;ROW())="Office"</formula>
    </cfRule>
    <cfRule type="expression" dxfId="1464" priority="407">
      <formula>INDIRECT("K"&amp;ROW())="Editor"</formula>
    </cfRule>
    <cfRule type="expression" dxfId="1463" priority="408">
      <formula>INDIRECT("K"&amp;ROW())="PPP"</formula>
    </cfRule>
    <cfRule type="expression" dxfId="1462" priority="409">
      <formula>INDIRECT("K"&amp;ROW())="Author"</formula>
    </cfRule>
  </conditionalFormatting>
  <conditionalFormatting sqref="N21:N22">
    <cfRule type="expression" dxfId="1461" priority="397">
      <formula>INDIRECT("J"&amp;ROW())="Office"</formula>
    </cfRule>
    <cfRule type="expression" dxfId="1460" priority="398">
      <formula>INDIRECT("J"&amp;ROW())="Editor"</formula>
    </cfRule>
    <cfRule type="expression" dxfId="1459" priority="399">
      <formula>INDIRECT("J"&amp;ROW())="PPP"</formula>
    </cfRule>
    <cfRule type="expression" dxfId="1458" priority="400">
      <formula>INDIRECT("J"&amp;ROW())="Author"</formula>
    </cfRule>
    <cfRule type="expression" dxfId="1457" priority="401">
      <formula>INDIRECT("J"&amp;ROW())="Author"</formula>
    </cfRule>
  </conditionalFormatting>
  <conditionalFormatting sqref="N21:N22">
    <cfRule type="expression" dxfId="1456" priority="402">
      <formula>INDIRECT("K"&amp;ROW())="Office"</formula>
    </cfRule>
    <cfRule type="expression" dxfId="1455" priority="403">
      <formula>INDIRECT("K"&amp;ROW())="Editor"</formula>
    </cfRule>
    <cfRule type="expression" dxfId="1454" priority="404">
      <formula>INDIRECT("K"&amp;ROW())="PPP"</formula>
    </cfRule>
    <cfRule type="expression" dxfId="1453" priority="405">
      <formula>INDIRECT("K"&amp;ROW())="Author"</formula>
    </cfRule>
  </conditionalFormatting>
  <conditionalFormatting sqref="A21:L21">
    <cfRule type="expression" dxfId="1452" priority="383">
      <formula>INDIRECT("M"&amp;ROW())="Office"</formula>
    </cfRule>
    <cfRule type="expression" dxfId="1451" priority="384">
      <formula>INDIRECT("M"&amp;ROW())="Editor"</formula>
    </cfRule>
    <cfRule type="expression" dxfId="1450" priority="385">
      <formula>INDIRECT("M"&amp;ROW())="PPP"</formula>
    </cfRule>
    <cfRule type="expression" dxfId="1449" priority="386">
      <formula>INDIRECT("M"&amp;ROW())="Author"</formula>
    </cfRule>
    <cfRule type="expression" dxfId="1448" priority="387">
      <formula>INDIRECT("M"&amp;ROW())="Author"</formula>
    </cfRule>
  </conditionalFormatting>
  <conditionalFormatting sqref="M21 I21:J21">
    <cfRule type="expression" dxfId="1447" priority="378">
      <formula>INDIRECT("J"&amp;ROW())="Office"</formula>
    </cfRule>
    <cfRule type="expression" dxfId="1446" priority="379">
      <formula>INDIRECT("J"&amp;ROW())="Editor"</formula>
    </cfRule>
    <cfRule type="expression" dxfId="1445" priority="380">
      <formula>INDIRECT("J"&amp;ROW())="PPP"</formula>
    </cfRule>
    <cfRule type="expression" dxfId="1444" priority="381">
      <formula>INDIRECT("J"&amp;ROW())="Author"</formula>
    </cfRule>
    <cfRule type="expression" dxfId="1443" priority="382">
      <formula>INDIRECT("J"&amp;ROW())="Author"</formula>
    </cfRule>
  </conditionalFormatting>
  <conditionalFormatting sqref="M21">
    <cfRule type="expression" dxfId="1442" priority="374">
      <formula>INDIRECT("K"&amp;ROW())="Office"</formula>
    </cfRule>
    <cfRule type="expression" dxfId="1441" priority="375">
      <formula>INDIRECT("K"&amp;ROW())="Editor"</formula>
    </cfRule>
    <cfRule type="expression" dxfId="1440" priority="376">
      <formula>INDIRECT("K"&amp;ROW())="PPP"</formula>
    </cfRule>
    <cfRule type="expression" dxfId="1439" priority="377">
      <formula>INDIRECT("K"&amp;ROW())="Author"</formula>
    </cfRule>
  </conditionalFormatting>
  <conditionalFormatting sqref="N20">
    <cfRule type="expression" dxfId="1438" priority="356">
      <formula>INDIRECT("J"&amp;ROW())="Office"</formula>
    </cfRule>
    <cfRule type="expression" dxfId="1437" priority="357">
      <formula>INDIRECT("J"&amp;ROW())="Editor"</formula>
    </cfRule>
    <cfRule type="expression" dxfId="1436" priority="358">
      <formula>INDIRECT("J"&amp;ROW())="PPP"</formula>
    </cfRule>
    <cfRule type="expression" dxfId="1435" priority="359">
      <formula>INDIRECT("J"&amp;ROW())="Author"</formula>
    </cfRule>
    <cfRule type="expression" dxfId="1434" priority="360">
      <formula>INDIRECT("J"&amp;ROW())="Author"</formula>
    </cfRule>
  </conditionalFormatting>
  <conditionalFormatting sqref="N20">
    <cfRule type="expression" dxfId="1433" priority="361">
      <formula>INDIRECT("K"&amp;ROW())="Office"</formula>
    </cfRule>
    <cfRule type="expression" dxfId="1432" priority="362">
      <formula>INDIRECT("K"&amp;ROW())="Editor"</formula>
    </cfRule>
    <cfRule type="expression" dxfId="1431" priority="363">
      <formula>INDIRECT("K"&amp;ROW())="PPP"</formula>
    </cfRule>
    <cfRule type="expression" dxfId="1430" priority="364">
      <formula>INDIRECT("K"&amp;ROW())="Author"</formula>
    </cfRule>
  </conditionalFormatting>
  <conditionalFormatting sqref="A20:L20">
    <cfRule type="expression" dxfId="1429" priority="351">
      <formula>INDIRECT("M"&amp;ROW())="Office"</formula>
    </cfRule>
    <cfRule type="expression" dxfId="1428" priority="352">
      <formula>INDIRECT("M"&amp;ROW())="Editor"</formula>
    </cfRule>
    <cfRule type="expression" dxfId="1427" priority="353">
      <formula>INDIRECT("M"&amp;ROW())="PPP"</formula>
    </cfRule>
    <cfRule type="expression" dxfId="1426" priority="354">
      <formula>INDIRECT("M"&amp;ROW())="Author"</formula>
    </cfRule>
    <cfRule type="expression" dxfId="1425" priority="355">
      <formula>INDIRECT("M"&amp;ROW())="Author"</formula>
    </cfRule>
  </conditionalFormatting>
  <conditionalFormatting sqref="M20 I20:J20">
    <cfRule type="expression" dxfId="1424" priority="346">
      <formula>INDIRECT("J"&amp;ROW())="Office"</formula>
    </cfRule>
    <cfRule type="expression" dxfId="1423" priority="347">
      <formula>INDIRECT("J"&amp;ROW())="Editor"</formula>
    </cfRule>
    <cfRule type="expression" dxfId="1422" priority="348">
      <formula>INDIRECT("J"&amp;ROW())="PPP"</formula>
    </cfRule>
    <cfRule type="expression" dxfId="1421" priority="349">
      <formula>INDIRECT("J"&amp;ROW())="Author"</formula>
    </cfRule>
    <cfRule type="expression" dxfId="1420" priority="350">
      <formula>INDIRECT("J"&amp;ROW())="Author"</formula>
    </cfRule>
  </conditionalFormatting>
  <conditionalFormatting sqref="M20">
    <cfRule type="expression" dxfId="1419" priority="342">
      <formula>INDIRECT("K"&amp;ROW())="Office"</formula>
    </cfRule>
    <cfRule type="expression" dxfId="1418" priority="343">
      <formula>INDIRECT("K"&amp;ROW())="Editor"</formula>
    </cfRule>
    <cfRule type="expression" dxfId="1417" priority="344">
      <formula>INDIRECT("K"&amp;ROW())="PPP"</formula>
    </cfRule>
    <cfRule type="expression" dxfId="1416" priority="345">
      <formula>INDIRECT("K"&amp;ROW())="Author"</formula>
    </cfRule>
  </conditionalFormatting>
  <conditionalFormatting sqref="N17:N19">
    <cfRule type="expression" dxfId="1415" priority="333">
      <formula>INDIRECT("J"&amp;ROW())="Office"</formula>
    </cfRule>
    <cfRule type="expression" dxfId="1414" priority="334">
      <formula>INDIRECT("J"&amp;ROW())="Editor"</formula>
    </cfRule>
    <cfRule type="expression" dxfId="1413" priority="335">
      <formula>INDIRECT("J"&amp;ROW())="PPP"</formula>
    </cfRule>
    <cfRule type="expression" dxfId="1412" priority="336">
      <formula>INDIRECT("J"&amp;ROW())="Author"</formula>
    </cfRule>
    <cfRule type="expression" dxfId="1411" priority="337">
      <formula>INDIRECT("J"&amp;ROW())="Author"</formula>
    </cfRule>
  </conditionalFormatting>
  <conditionalFormatting sqref="N17:N19">
    <cfRule type="expression" dxfId="1410" priority="338">
      <formula>INDIRECT("K"&amp;ROW())="Office"</formula>
    </cfRule>
    <cfRule type="expression" dxfId="1409" priority="339">
      <formula>INDIRECT("K"&amp;ROW())="Editor"</formula>
    </cfRule>
    <cfRule type="expression" dxfId="1408" priority="340">
      <formula>INDIRECT("K"&amp;ROW())="PPP"</formula>
    </cfRule>
    <cfRule type="expression" dxfId="1407" priority="341">
      <formula>INDIRECT("K"&amp;ROW())="Author"</formula>
    </cfRule>
  </conditionalFormatting>
  <conditionalFormatting sqref="A19:L19">
    <cfRule type="expression" dxfId="1406" priority="328">
      <formula>INDIRECT("M"&amp;ROW())="Office"</formula>
    </cfRule>
    <cfRule type="expression" dxfId="1405" priority="329">
      <formula>INDIRECT("M"&amp;ROW())="Editor"</formula>
    </cfRule>
    <cfRule type="expression" dxfId="1404" priority="330">
      <formula>INDIRECT("M"&amp;ROW())="PPP"</formula>
    </cfRule>
    <cfRule type="expression" dxfId="1403" priority="331">
      <formula>INDIRECT("M"&amp;ROW())="Author"</formula>
    </cfRule>
    <cfRule type="expression" dxfId="1402" priority="332">
      <formula>INDIRECT("M"&amp;ROW())="Author"</formula>
    </cfRule>
  </conditionalFormatting>
  <conditionalFormatting sqref="I19:J19 M17:M19">
    <cfRule type="expression" dxfId="1401" priority="323">
      <formula>INDIRECT("J"&amp;ROW())="Office"</formula>
    </cfRule>
    <cfRule type="expression" dxfId="1400" priority="324">
      <formula>INDIRECT("J"&amp;ROW())="Editor"</formula>
    </cfRule>
    <cfRule type="expression" dxfId="1399" priority="325">
      <formula>INDIRECT("J"&amp;ROW())="PPP"</formula>
    </cfRule>
    <cfRule type="expression" dxfId="1398" priority="326">
      <formula>INDIRECT("J"&amp;ROW())="Author"</formula>
    </cfRule>
    <cfRule type="expression" dxfId="1397" priority="327">
      <formula>INDIRECT("J"&amp;ROW())="Author"</formula>
    </cfRule>
  </conditionalFormatting>
  <conditionalFormatting sqref="M17:M19">
    <cfRule type="expression" dxfId="1396" priority="319">
      <formula>INDIRECT("K"&amp;ROW())="Office"</formula>
    </cfRule>
    <cfRule type="expression" dxfId="1395" priority="320">
      <formula>INDIRECT("K"&amp;ROW())="Editor"</formula>
    </cfRule>
    <cfRule type="expression" dxfId="1394" priority="321">
      <formula>INDIRECT("K"&amp;ROW())="PPP"</formula>
    </cfRule>
    <cfRule type="expression" dxfId="1393" priority="322">
      <formula>INDIRECT("K"&amp;ROW())="Author"</formula>
    </cfRule>
  </conditionalFormatting>
  <conditionalFormatting sqref="A17:L18">
    <cfRule type="expression" dxfId="1392" priority="305">
      <formula>INDIRECT("M"&amp;ROW())="Office"</formula>
    </cfRule>
    <cfRule type="expression" dxfId="1391" priority="306">
      <formula>INDIRECT("M"&amp;ROW())="Editor"</formula>
    </cfRule>
    <cfRule type="expression" dxfId="1390" priority="307">
      <formula>INDIRECT("M"&amp;ROW())="PPP"</formula>
    </cfRule>
    <cfRule type="expression" dxfId="1389" priority="308">
      <formula>INDIRECT("M"&amp;ROW())="Author"</formula>
    </cfRule>
    <cfRule type="expression" dxfId="1388" priority="309">
      <formula>INDIRECT("M"&amp;ROW())="Author"</formula>
    </cfRule>
  </conditionalFormatting>
  <conditionalFormatting sqref="I17:J18">
    <cfRule type="expression" dxfId="1387" priority="300">
      <formula>INDIRECT("J"&amp;ROW())="Office"</formula>
    </cfRule>
    <cfRule type="expression" dxfId="1386" priority="301">
      <formula>INDIRECT("J"&amp;ROW())="Editor"</formula>
    </cfRule>
    <cfRule type="expression" dxfId="1385" priority="302">
      <formula>INDIRECT("J"&amp;ROW())="PPP"</formula>
    </cfRule>
    <cfRule type="expression" dxfId="1384" priority="303">
      <formula>INDIRECT("J"&amp;ROW())="Author"</formula>
    </cfRule>
    <cfRule type="expression" dxfId="1383" priority="304">
      <formula>INDIRECT("J"&amp;ROW())="Author"</formula>
    </cfRule>
  </conditionalFormatting>
  <conditionalFormatting sqref="J15">
    <cfRule type="expression" dxfId="1382" priority="287">
      <formula>INDIRECT("J"&amp;ROW())="Office"</formula>
    </cfRule>
    <cfRule type="expression" dxfId="1381" priority="288">
      <formula>INDIRECT("J"&amp;ROW())="Editor"</formula>
    </cfRule>
    <cfRule type="expression" dxfId="1380" priority="289">
      <formula>INDIRECT("J"&amp;ROW())="PPP"</formula>
    </cfRule>
    <cfRule type="expression" dxfId="1379" priority="290">
      <formula>INDIRECT("J"&amp;ROW())="Author"</formula>
    </cfRule>
    <cfRule type="expression" dxfId="1378" priority="291">
      <formula>INDIRECT("J"&amp;ROW())="Author"</formula>
    </cfRule>
  </conditionalFormatting>
  <conditionalFormatting sqref="D15:K15">
    <cfRule type="expression" dxfId="1377" priority="292">
      <formula>INDIRECT("K"&amp;ROW())="Office"</formula>
    </cfRule>
    <cfRule type="expression" dxfId="1376" priority="293">
      <formula>INDIRECT("K"&amp;ROW())="Editor"</formula>
    </cfRule>
    <cfRule type="expression" dxfId="1375" priority="294">
      <formula>INDIRECT("K"&amp;ROW())="PPP"</formula>
    </cfRule>
    <cfRule type="expression" dxfId="1374" priority="295">
      <formula>INDIRECT("K"&amp;ROW())="Author"</formula>
    </cfRule>
  </conditionalFormatting>
  <conditionalFormatting sqref="C15">
    <cfRule type="expression" dxfId="1373" priority="283">
      <formula>INDIRECT("K"&amp;ROW())="Office"</formula>
    </cfRule>
    <cfRule type="expression" dxfId="1372" priority="284">
      <formula>INDIRECT("K"&amp;ROW())="Editor"</formula>
    </cfRule>
    <cfRule type="expression" dxfId="1371" priority="285">
      <formula>INDIRECT("K"&amp;ROW())="PPP"</formula>
    </cfRule>
    <cfRule type="expression" dxfId="1370" priority="286">
      <formula>INDIRECT("K"&amp;ROW())="Author"</formula>
    </cfRule>
  </conditionalFormatting>
  <conditionalFormatting sqref="J14">
    <cfRule type="expression" dxfId="1369" priority="274">
      <formula>INDIRECT("J"&amp;ROW())="Office"</formula>
    </cfRule>
    <cfRule type="expression" dxfId="1368" priority="275">
      <formula>INDIRECT("J"&amp;ROW())="Editor"</formula>
    </cfRule>
    <cfRule type="expression" dxfId="1367" priority="276">
      <formula>INDIRECT("J"&amp;ROW())="PPP"</formula>
    </cfRule>
    <cfRule type="expression" dxfId="1366" priority="277">
      <formula>INDIRECT("J"&amp;ROW())="Author"</formula>
    </cfRule>
    <cfRule type="expression" dxfId="1365" priority="278">
      <formula>INDIRECT("J"&amp;ROW())="Author"</formula>
    </cfRule>
  </conditionalFormatting>
  <conditionalFormatting sqref="D14:K14">
    <cfRule type="expression" dxfId="1364" priority="279">
      <formula>INDIRECT("K"&amp;ROW())="Office"</formula>
    </cfRule>
    <cfRule type="expression" dxfId="1363" priority="280">
      <formula>INDIRECT("K"&amp;ROW())="Editor"</formula>
    </cfRule>
    <cfRule type="expression" dxfId="1362" priority="281">
      <formula>INDIRECT("K"&amp;ROW())="PPP"</formula>
    </cfRule>
    <cfRule type="expression" dxfId="1361" priority="282">
      <formula>INDIRECT("K"&amp;ROW())="Author"</formula>
    </cfRule>
  </conditionalFormatting>
  <conditionalFormatting sqref="C14">
    <cfRule type="expression" dxfId="1360" priority="270">
      <formula>INDIRECT("K"&amp;ROW())="Office"</formula>
    </cfRule>
    <cfRule type="expression" dxfId="1359" priority="271">
      <formula>INDIRECT("K"&amp;ROW())="Editor"</formula>
    </cfRule>
    <cfRule type="expression" dxfId="1358" priority="272">
      <formula>INDIRECT("K"&amp;ROW())="PPP"</formula>
    </cfRule>
    <cfRule type="expression" dxfId="1357" priority="273">
      <formula>INDIRECT("K"&amp;ROW())="Author"</formula>
    </cfRule>
  </conditionalFormatting>
  <conditionalFormatting sqref="M13:M15">
    <cfRule type="expression" dxfId="1356" priority="265">
      <formula>INDIRECT("J"&amp;ROW())="Office"</formula>
    </cfRule>
    <cfRule type="expression" dxfId="1355" priority="266">
      <formula>INDIRECT("J"&amp;ROW())="Editor"</formula>
    </cfRule>
    <cfRule type="expression" dxfId="1354" priority="267">
      <formula>INDIRECT("J"&amp;ROW())="PPP"</formula>
    </cfRule>
    <cfRule type="expression" dxfId="1353" priority="268">
      <formula>INDIRECT("J"&amp;ROW())="Author"</formula>
    </cfRule>
    <cfRule type="expression" dxfId="1352" priority="269">
      <formula>INDIRECT("J"&amp;ROW())="Author"</formula>
    </cfRule>
  </conditionalFormatting>
  <conditionalFormatting sqref="M13:M15">
    <cfRule type="expression" dxfId="1351" priority="261">
      <formula>INDIRECT("K"&amp;ROW())="Office"</formula>
    </cfRule>
    <cfRule type="expression" dxfId="1350" priority="262">
      <formula>INDIRECT("K"&amp;ROW())="Editor"</formula>
    </cfRule>
    <cfRule type="expression" dxfId="1349" priority="263">
      <formula>INDIRECT("K"&amp;ROW())="PPP"</formula>
    </cfRule>
    <cfRule type="expression" dxfId="1348" priority="264">
      <formula>INDIRECT("K"&amp;ROW())="Author"</formula>
    </cfRule>
  </conditionalFormatting>
  <conditionalFormatting sqref="N13:N15">
    <cfRule type="expression" dxfId="1347" priority="252">
      <formula>INDIRECT("J"&amp;ROW())="Office"</formula>
    </cfRule>
    <cfRule type="expression" dxfId="1346" priority="253">
      <formula>INDIRECT("J"&amp;ROW())="Editor"</formula>
    </cfRule>
    <cfRule type="expression" dxfId="1345" priority="254">
      <formula>INDIRECT("J"&amp;ROW())="PPP"</formula>
    </cfRule>
    <cfRule type="expression" dxfId="1344" priority="255">
      <formula>INDIRECT("J"&amp;ROW())="Author"</formula>
    </cfRule>
    <cfRule type="expression" dxfId="1343" priority="256">
      <formula>INDIRECT("J"&amp;ROW())="Author"</formula>
    </cfRule>
  </conditionalFormatting>
  <conditionalFormatting sqref="N13:N15">
    <cfRule type="expression" dxfId="1342" priority="257">
      <formula>INDIRECT("K"&amp;ROW())="Office"</formula>
    </cfRule>
    <cfRule type="expression" dxfId="1341" priority="258">
      <formula>INDIRECT("K"&amp;ROW())="Editor"</formula>
    </cfRule>
    <cfRule type="expression" dxfId="1340" priority="259">
      <formula>INDIRECT("K"&amp;ROW())="PPP"</formula>
    </cfRule>
    <cfRule type="expression" dxfId="1339" priority="260">
      <formula>INDIRECT("K"&amp;ROW())="Author"</formula>
    </cfRule>
  </conditionalFormatting>
  <conditionalFormatting sqref="J13">
    <cfRule type="expression" dxfId="1338" priority="200">
      <formula>INDIRECT("J"&amp;ROW())="Office"</formula>
    </cfRule>
    <cfRule type="expression" dxfId="1337" priority="201">
      <formula>INDIRECT("J"&amp;ROW())="Editor"</formula>
    </cfRule>
    <cfRule type="expression" dxfId="1336" priority="202">
      <formula>INDIRECT("J"&amp;ROW())="PPP"</formula>
    </cfRule>
    <cfRule type="expression" dxfId="1335" priority="203">
      <formula>INDIRECT("J"&amp;ROW())="Author"</formula>
    </cfRule>
    <cfRule type="expression" dxfId="1334" priority="204">
      <formula>INDIRECT("J"&amp;ROW())="Author"</formula>
    </cfRule>
  </conditionalFormatting>
  <conditionalFormatting sqref="D13:K13">
    <cfRule type="expression" dxfId="1333" priority="205">
      <formula>INDIRECT("K"&amp;ROW())="Office"</formula>
    </cfRule>
    <cfRule type="expression" dxfId="1332" priority="206">
      <formula>INDIRECT("K"&amp;ROW())="Editor"</formula>
    </cfRule>
    <cfRule type="expression" dxfId="1331" priority="207">
      <formula>INDIRECT("K"&amp;ROW())="PPP"</formula>
    </cfRule>
    <cfRule type="expression" dxfId="1330" priority="208">
      <formula>INDIRECT("K"&amp;ROW())="Author"</formula>
    </cfRule>
  </conditionalFormatting>
  <conditionalFormatting sqref="C13">
    <cfRule type="expression" dxfId="1329" priority="196">
      <formula>INDIRECT("K"&amp;ROW())="Office"</formula>
    </cfRule>
    <cfRule type="expression" dxfId="1328" priority="197">
      <formula>INDIRECT("K"&amp;ROW())="Editor"</formula>
    </cfRule>
    <cfRule type="expression" dxfId="1327" priority="198">
      <formula>INDIRECT("K"&amp;ROW())="PPP"</formula>
    </cfRule>
    <cfRule type="expression" dxfId="1326" priority="199">
      <formula>INDIRECT("K"&amp;ROW())="Author"</formula>
    </cfRule>
  </conditionalFormatting>
  <conditionalFormatting sqref="M12">
    <cfRule type="expression" dxfId="1325" priority="182">
      <formula>INDIRECT("J"&amp;ROW())="Office"</formula>
    </cfRule>
    <cfRule type="expression" dxfId="1324" priority="183">
      <formula>INDIRECT("J"&amp;ROW())="Editor"</formula>
    </cfRule>
    <cfRule type="expression" dxfId="1323" priority="184">
      <formula>INDIRECT("J"&amp;ROW())="PPP"</formula>
    </cfRule>
    <cfRule type="expression" dxfId="1322" priority="185">
      <formula>INDIRECT("J"&amp;ROW())="Author"</formula>
    </cfRule>
    <cfRule type="expression" dxfId="1321" priority="186">
      <formula>INDIRECT("J"&amp;ROW())="Author"</formula>
    </cfRule>
  </conditionalFormatting>
  <conditionalFormatting sqref="M12">
    <cfRule type="expression" dxfId="1320" priority="178">
      <formula>INDIRECT("K"&amp;ROW())="Office"</formula>
    </cfRule>
    <cfRule type="expression" dxfId="1319" priority="179">
      <formula>INDIRECT("K"&amp;ROW())="Editor"</formula>
    </cfRule>
    <cfRule type="expression" dxfId="1318" priority="180">
      <formula>INDIRECT("K"&amp;ROW())="PPP"</formula>
    </cfRule>
    <cfRule type="expression" dxfId="1317" priority="181">
      <formula>INDIRECT("K"&amp;ROW())="Author"</formula>
    </cfRule>
  </conditionalFormatting>
  <conditionalFormatting sqref="N12">
    <cfRule type="expression" dxfId="1316" priority="169">
      <formula>INDIRECT("J"&amp;ROW())="Office"</formula>
    </cfRule>
    <cfRule type="expression" dxfId="1315" priority="170">
      <formula>INDIRECT("J"&amp;ROW())="Editor"</formula>
    </cfRule>
    <cfRule type="expression" dxfId="1314" priority="171">
      <formula>INDIRECT("J"&amp;ROW())="PPP"</formula>
    </cfRule>
    <cfRule type="expression" dxfId="1313" priority="172">
      <formula>INDIRECT("J"&amp;ROW())="Author"</formula>
    </cfRule>
    <cfRule type="expression" dxfId="1312" priority="173">
      <formula>INDIRECT("J"&amp;ROW())="Author"</formula>
    </cfRule>
  </conditionalFormatting>
  <conditionalFormatting sqref="N12">
    <cfRule type="expression" dxfId="1311" priority="174">
      <formula>INDIRECT("K"&amp;ROW())="Office"</formula>
    </cfRule>
    <cfRule type="expression" dxfId="1310" priority="175">
      <formula>INDIRECT("K"&amp;ROW())="Editor"</formula>
    </cfRule>
    <cfRule type="expression" dxfId="1309" priority="176">
      <formula>INDIRECT("K"&amp;ROW())="PPP"</formula>
    </cfRule>
    <cfRule type="expression" dxfId="1308" priority="177">
      <formula>INDIRECT("K"&amp;ROW())="Author"</formula>
    </cfRule>
  </conditionalFormatting>
  <conditionalFormatting sqref="J12">
    <cfRule type="expression" dxfId="1307" priority="160">
      <formula>INDIRECT("J"&amp;ROW())="Office"</formula>
    </cfRule>
    <cfRule type="expression" dxfId="1306" priority="161">
      <formula>INDIRECT("J"&amp;ROW())="Editor"</formula>
    </cfRule>
    <cfRule type="expression" dxfId="1305" priority="162">
      <formula>INDIRECT("J"&amp;ROW())="PPP"</formula>
    </cfRule>
    <cfRule type="expression" dxfId="1304" priority="163">
      <formula>INDIRECT("J"&amp;ROW())="Author"</formula>
    </cfRule>
    <cfRule type="expression" dxfId="1303" priority="164">
      <formula>INDIRECT("J"&amp;ROW())="Author"</formula>
    </cfRule>
  </conditionalFormatting>
  <conditionalFormatting sqref="D12:K12">
    <cfRule type="expression" dxfId="1302" priority="165">
      <formula>INDIRECT("K"&amp;ROW())="Office"</formula>
    </cfRule>
    <cfRule type="expression" dxfId="1301" priority="166">
      <formula>INDIRECT("K"&amp;ROW())="Editor"</formula>
    </cfRule>
    <cfRule type="expression" dxfId="1300" priority="167">
      <formula>INDIRECT("K"&amp;ROW())="PPP"</formula>
    </cfRule>
    <cfRule type="expression" dxfId="1299" priority="168">
      <formula>INDIRECT("K"&amp;ROW())="Author"</formula>
    </cfRule>
  </conditionalFormatting>
  <conditionalFormatting sqref="C12">
    <cfRule type="expression" dxfId="1298" priority="156">
      <formula>INDIRECT("K"&amp;ROW())="Office"</formula>
    </cfRule>
    <cfRule type="expression" dxfId="1297" priority="157">
      <formula>INDIRECT("K"&amp;ROW())="Editor"</formula>
    </cfRule>
    <cfRule type="expression" dxfId="1296" priority="158">
      <formula>INDIRECT("K"&amp;ROW())="PPP"</formula>
    </cfRule>
    <cfRule type="expression" dxfId="1295" priority="159">
      <formula>INDIRECT("K"&amp;ROW())="Author"</formula>
    </cfRule>
  </conditionalFormatting>
  <conditionalFormatting sqref="M11">
    <cfRule type="expression" dxfId="1294" priority="151">
      <formula>INDIRECT("J"&amp;ROW())="Office"</formula>
    </cfRule>
    <cfRule type="expression" dxfId="1293" priority="152">
      <formula>INDIRECT("J"&amp;ROW())="Editor"</formula>
    </cfRule>
    <cfRule type="expression" dxfId="1292" priority="153">
      <formula>INDIRECT("J"&amp;ROW())="PPP"</formula>
    </cfRule>
    <cfRule type="expression" dxfId="1291" priority="154">
      <formula>INDIRECT("J"&amp;ROW())="Author"</formula>
    </cfRule>
    <cfRule type="expression" dxfId="1290" priority="155">
      <formula>INDIRECT("J"&amp;ROW())="Author"</formula>
    </cfRule>
  </conditionalFormatting>
  <conditionalFormatting sqref="M11">
    <cfRule type="expression" dxfId="1289" priority="147">
      <formula>INDIRECT("K"&amp;ROW())="Office"</formula>
    </cfRule>
    <cfRule type="expression" dxfId="1288" priority="148">
      <formula>INDIRECT("K"&amp;ROW())="Editor"</formula>
    </cfRule>
    <cfRule type="expression" dxfId="1287" priority="149">
      <formula>INDIRECT("K"&amp;ROW())="PPP"</formula>
    </cfRule>
    <cfRule type="expression" dxfId="1286" priority="150">
      <formula>INDIRECT("K"&amp;ROW())="Author"</formula>
    </cfRule>
  </conditionalFormatting>
  <conditionalFormatting sqref="N11">
    <cfRule type="expression" dxfId="1285" priority="138">
      <formula>INDIRECT("J"&amp;ROW())="Office"</formula>
    </cfRule>
    <cfRule type="expression" dxfId="1284" priority="139">
      <formula>INDIRECT("J"&amp;ROW())="Editor"</formula>
    </cfRule>
    <cfRule type="expression" dxfId="1283" priority="140">
      <formula>INDIRECT("J"&amp;ROW())="PPP"</formula>
    </cfRule>
    <cfRule type="expression" dxfId="1282" priority="141">
      <formula>INDIRECT("J"&amp;ROW())="Author"</formula>
    </cfRule>
    <cfRule type="expression" dxfId="1281" priority="142">
      <formula>INDIRECT("J"&amp;ROW())="Author"</formula>
    </cfRule>
  </conditionalFormatting>
  <conditionalFormatting sqref="N11">
    <cfRule type="expression" dxfId="1280" priority="143">
      <formula>INDIRECT("K"&amp;ROW())="Office"</formula>
    </cfRule>
    <cfRule type="expression" dxfId="1279" priority="144">
      <formula>INDIRECT("K"&amp;ROW())="Editor"</formula>
    </cfRule>
    <cfRule type="expression" dxfId="1278" priority="145">
      <formula>INDIRECT("K"&amp;ROW())="PPP"</formula>
    </cfRule>
    <cfRule type="expression" dxfId="1277" priority="146">
      <formula>INDIRECT("K"&amp;ROW())="Author"</formula>
    </cfRule>
  </conditionalFormatting>
  <conditionalFormatting sqref="J11">
    <cfRule type="expression" dxfId="1276" priority="129">
      <formula>INDIRECT("J"&amp;ROW())="Office"</formula>
    </cfRule>
    <cfRule type="expression" dxfId="1275" priority="130">
      <formula>INDIRECT("J"&amp;ROW())="Editor"</formula>
    </cfRule>
    <cfRule type="expression" dxfId="1274" priority="131">
      <formula>INDIRECT("J"&amp;ROW())="PPP"</formula>
    </cfRule>
    <cfRule type="expression" dxfId="1273" priority="132">
      <formula>INDIRECT("J"&amp;ROW())="Author"</formula>
    </cfRule>
    <cfRule type="expression" dxfId="1272" priority="133">
      <formula>INDIRECT("J"&amp;ROW())="Author"</formula>
    </cfRule>
  </conditionalFormatting>
  <conditionalFormatting sqref="D11:K11">
    <cfRule type="expression" dxfId="1271" priority="134">
      <formula>INDIRECT("K"&amp;ROW())="Office"</formula>
    </cfRule>
    <cfRule type="expression" dxfId="1270" priority="135">
      <formula>INDIRECT("K"&amp;ROW())="Editor"</formula>
    </cfRule>
    <cfRule type="expression" dxfId="1269" priority="136">
      <formula>INDIRECT("K"&amp;ROW())="PPP"</formula>
    </cfRule>
    <cfRule type="expression" dxfId="1268" priority="137">
      <formula>INDIRECT("K"&amp;ROW())="Author"</formula>
    </cfRule>
  </conditionalFormatting>
  <conditionalFormatting sqref="C11">
    <cfRule type="expression" dxfId="1267" priority="125">
      <formula>INDIRECT("K"&amp;ROW())="Office"</formula>
    </cfRule>
    <cfRule type="expression" dxfId="1266" priority="126">
      <formula>INDIRECT("K"&amp;ROW())="Editor"</formula>
    </cfRule>
    <cfRule type="expression" dxfId="1265" priority="127">
      <formula>INDIRECT("K"&amp;ROW())="PPP"</formula>
    </cfRule>
    <cfRule type="expression" dxfId="1264" priority="128">
      <formula>INDIRECT("K"&amp;ROW())="Author"</formula>
    </cfRule>
  </conditionalFormatting>
  <conditionalFormatting sqref="M10">
    <cfRule type="expression" dxfId="1263" priority="120">
      <formula>INDIRECT("J"&amp;ROW())="Office"</formula>
    </cfRule>
    <cfRule type="expression" dxfId="1262" priority="121">
      <formula>INDIRECT("J"&amp;ROW())="Editor"</formula>
    </cfRule>
    <cfRule type="expression" dxfId="1261" priority="122">
      <formula>INDIRECT("J"&amp;ROW())="PPP"</formula>
    </cfRule>
    <cfRule type="expression" dxfId="1260" priority="123">
      <formula>INDIRECT("J"&amp;ROW())="Author"</formula>
    </cfRule>
    <cfRule type="expression" dxfId="1259" priority="124">
      <formula>INDIRECT("J"&amp;ROW())="Author"</formula>
    </cfRule>
  </conditionalFormatting>
  <conditionalFormatting sqref="M10">
    <cfRule type="expression" dxfId="1258" priority="116">
      <formula>INDIRECT("K"&amp;ROW())="Office"</formula>
    </cfRule>
    <cfRule type="expression" dxfId="1257" priority="117">
      <formula>INDIRECT("K"&amp;ROW())="Editor"</formula>
    </cfRule>
    <cfRule type="expression" dxfId="1256" priority="118">
      <formula>INDIRECT("K"&amp;ROW())="PPP"</formula>
    </cfRule>
    <cfRule type="expression" dxfId="1255" priority="119">
      <formula>INDIRECT("K"&amp;ROW())="Author"</formula>
    </cfRule>
  </conditionalFormatting>
  <conditionalFormatting sqref="N10">
    <cfRule type="expression" dxfId="1254" priority="107">
      <formula>INDIRECT("J"&amp;ROW())="Office"</formula>
    </cfRule>
    <cfRule type="expression" dxfId="1253" priority="108">
      <formula>INDIRECT("J"&amp;ROW())="Editor"</formula>
    </cfRule>
    <cfRule type="expression" dxfId="1252" priority="109">
      <formula>INDIRECT("J"&amp;ROW())="PPP"</formula>
    </cfRule>
    <cfRule type="expression" dxfId="1251" priority="110">
      <formula>INDIRECT("J"&amp;ROW())="Author"</formula>
    </cfRule>
    <cfRule type="expression" dxfId="1250" priority="111">
      <formula>INDIRECT("J"&amp;ROW())="Author"</formula>
    </cfRule>
  </conditionalFormatting>
  <conditionalFormatting sqref="N10">
    <cfRule type="expression" dxfId="1249" priority="112">
      <formula>INDIRECT("K"&amp;ROW())="Office"</formula>
    </cfRule>
    <cfRule type="expression" dxfId="1248" priority="113">
      <formula>INDIRECT("K"&amp;ROW())="Editor"</formula>
    </cfRule>
    <cfRule type="expression" dxfId="1247" priority="114">
      <formula>INDIRECT("K"&amp;ROW())="PPP"</formula>
    </cfRule>
    <cfRule type="expression" dxfId="1246" priority="115">
      <formula>INDIRECT("K"&amp;ROW())="Author"</formula>
    </cfRule>
  </conditionalFormatting>
  <conditionalFormatting sqref="J10">
    <cfRule type="expression" dxfId="1245" priority="98">
      <formula>INDIRECT("J"&amp;ROW())="Office"</formula>
    </cfRule>
    <cfRule type="expression" dxfId="1244" priority="99">
      <formula>INDIRECT("J"&amp;ROW())="Editor"</formula>
    </cfRule>
    <cfRule type="expression" dxfId="1243" priority="100">
      <formula>INDIRECT("J"&amp;ROW())="PPP"</formula>
    </cfRule>
    <cfRule type="expression" dxfId="1242" priority="101">
      <formula>INDIRECT("J"&amp;ROW())="Author"</formula>
    </cfRule>
    <cfRule type="expression" dxfId="1241" priority="102">
      <formula>INDIRECT("J"&amp;ROW())="Author"</formula>
    </cfRule>
  </conditionalFormatting>
  <conditionalFormatting sqref="D10:K10">
    <cfRule type="expression" dxfId="1240" priority="103">
      <formula>INDIRECT("K"&amp;ROW())="Office"</formula>
    </cfRule>
    <cfRule type="expression" dxfId="1239" priority="104">
      <formula>INDIRECT("K"&amp;ROW())="Editor"</formula>
    </cfRule>
    <cfRule type="expression" dxfId="1238" priority="105">
      <formula>INDIRECT("K"&amp;ROW())="PPP"</formula>
    </cfRule>
    <cfRule type="expression" dxfId="1237" priority="106">
      <formula>INDIRECT("K"&amp;ROW())="Author"</formula>
    </cfRule>
  </conditionalFormatting>
  <conditionalFormatting sqref="C10">
    <cfRule type="expression" dxfId="1236" priority="94">
      <formula>INDIRECT("K"&amp;ROW())="Office"</formula>
    </cfRule>
    <cfRule type="expression" dxfId="1235" priority="95">
      <formula>INDIRECT("K"&amp;ROW())="Editor"</formula>
    </cfRule>
    <cfRule type="expression" dxfId="1234" priority="96">
      <formula>INDIRECT("K"&amp;ROW())="PPP"</formula>
    </cfRule>
    <cfRule type="expression" dxfId="1233" priority="97">
      <formula>INDIRECT("K"&amp;ROW())="Author"</formula>
    </cfRule>
  </conditionalFormatting>
  <conditionalFormatting sqref="M8:M9">
    <cfRule type="expression" dxfId="1232" priority="89">
      <formula>INDIRECT("J"&amp;ROW())="Office"</formula>
    </cfRule>
    <cfRule type="expression" dxfId="1231" priority="90">
      <formula>INDIRECT("J"&amp;ROW())="Editor"</formula>
    </cfRule>
    <cfRule type="expression" dxfId="1230" priority="91">
      <formula>INDIRECT("J"&amp;ROW())="PPP"</formula>
    </cfRule>
    <cfRule type="expression" dxfId="1229" priority="92">
      <formula>INDIRECT("J"&amp;ROW())="Author"</formula>
    </cfRule>
    <cfRule type="expression" dxfId="1228" priority="93">
      <formula>INDIRECT("J"&amp;ROW())="Author"</formula>
    </cfRule>
  </conditionalFormatting>
  <conditionalFormatting sqref="M8:M9">
    <cfRule type="expression" dxfId="1227" priority="85">
      <formula>INDIRECT("K"&amp;ROW())="Office"</formula>
    </cfRule>
    <cfRule type="expression" dxfId="1226" priority="86">
      <formula>INDIRECT("K"&amp;ROW())="Editor"</formula>
    </cfRule>
    <cfRule type="expression" dxfId="1225" priority="87">
      <formula>INDIRECT("K"&amp;ROW())="PPP"</formula>
    </cfRule>
    <cfRule type="expression" dxfId="1224" priority="88">
      <formula>INDIRECT("K"&amp;ROW())="Author"</formula>
    </cfRule>
  </conditionalFormatting>
  <conditionalFormatting sqref="N8:N9">
    <cfRule type="expression" dxfId="1223" priority="76">
      <formula>INDIRECT("J"&amp;ROW())="Office"</formula>
    </cfRule>
    <cfRule type="expression" dxfId="1222" priority="77">
      <formula>INDIRECT("J"&amp;ROW())="Editor"</formula>
    </cfRule>
    <cfRule type="expression" dxfId="1221" priority="78">
      <formula>INDIRECT("J"&amp;ROW())="PPP"</formula>
    </cfRule>
    <cfRule type="expression" dxfId="1220" priority="79">
      <formula>INDIRECT("J"&amp;ROW())="Author"</formula>
    </cfRule>
    <cfRule type="expression" dxfId="1219" priority="80">
      <formula>INDIRECT("J"&amp;ROW())="Author"</formula>
    </cfRule>
  </conditionalFormatting>
  <conditionalFormatting sqref="N8:N9">
    <cfRule type="expression" dxfId="1218" priority="81">
      <formula>INDIRECT("K"&amp;ROW())="Office"</formula>
    </cfRule>
    <cfRule type="expression" dxfId="1217" priority="82">
      <formula>INDIRECT("K"&amp;ROW())="Editor"</formula>
    </cfRule>
    <cfRule type="expression" dxfId="1216" priority="83">
      <formula>INDIRECT("K"&amp;ROW())="PPP"</formula>
    </cfRule>
    <cfRule type="expression" dxfId="1215" priority="84">
      <formula>INDIRECT("K"&amp;ROW())="Author"</formula>
    </cfRule>
  </conditionalFormatting>
  <conditionalFormatting sqref="J9">
    <cfRule type="expression" dxfId="1214" priority="67">
      <formula>INDIRECT("J"&amp;ROW())="Office"</formula>
    </cfRule>
    <cfRule type="expression" dxfId="1213" priority="68">
      <formula>INDIRECT("J"&amp;ROW())="Editor"</formula>
    </cfRule>
    <cfRule type="expression" dxfId="1212" priority="69">
      <formula>INDIRECT("J"&amp;ROW())="PPP"</formula>
    </cfRule>
    <cfRule type="expression" dxfId="1211" priority="70">
      <formula>INDIRECT("J"&amp;ROW())="Author"</formula>
    </cfRule>
    <cfRule type="expression" dxfId="1210" priority="71">
      <formula>INDIRECT("J"&amp;ROW())="Author"</formula>
    </cfRule>
  </conditionalFormatting>
  <conditionalFormatting sqref="D9:K9">
    <cfRule type="expression" dxfId="1209" priority="72">
      <formula>INDIRECT("K"&amp;ROW())="Office"</formula>
    </cfRule>
    <cfRule type="expression" dxfId="1208" priority="73">
      <formula>INDIRECT("K"&amp;ROW())="Editor"</formula>
    </cfRule>
    <cfRule type="expression" dxfId="1207" priority="74">
      <formula>INDIRECT("K"&amp;ROW())="PPP"</formula>
    </cfRule>
    <cfRule type="expression" dxfId="1206" priority="75">
      <formula>INDIRECT("K"&amp;ROW())="Author"</formula>
    </cfRule>
  </conditionalFormatting>
  <conditionalFormatting sqref="C9">
    <cfRule type="expression" dxfId="1205" priority="63">
      <formula>INDIRECT("K"&amp;ROW())="Office"</formula>
    </cfRule>
    <cfRule type="expression" dxfId="1204" priority="64">
      <formula>INDIRECT("K"&amp;ROW())="Editor"</formula>
    </cfRule>
    <cfRule type="expression" dxfId="1203" priority="65">
      <formula>INDIRECT("K"&amp;ROW())="PPP"</formula>
    </cfRule>
    <cfRule type="expression" dxfId="1202" priority="66">
      <formula>INDIRECT("K"&amp;ROW())="Author"</formula>
    </cfRule>
  </conditionalFormatting>
  <conditionalFormatting sqref="J8">
    <cfRule type="expression" dxfId="1201" priority="5">
      <formula>INDIRECT("J"&amp;ROW())="Office"</formula>
    </cfRule>
    <cfRule type="expression" dxfId="1200" priority="6">
      <formula>INDIRECT("J"&amp;ROW())="Editor"</formula>
    </cfRule>
    <cfRule type="expression" dxfId="1199" priority="7">
      <formula>INDIRECT("J"&amp;ROW())="PPP"</formula>
    </cfRule>
    <cfRule type="expression" dxfId="1198" priority="8">
      <formula>INDIRECT("J"&amp;ROW())="Author"</formula>
    </cfRule>
    <cfRule type="expression" dxfId="1197" priority="9">
      <formula>INDIRECT("J"&amp;ROW())="Author"</formula>
    </cfRule>
  </conditionalFormatting>
  <conditionalFormatting sqref="D8:K8">
    <cfRule type="expression" dxfId="1196" priority="10">
      <formula>INDIRECT("K"&amp;ROW())="Office"</formula>
    </cfRule>
    <cfRule type="expression" dxfId="1195" priority="11">
      <formula>INDIRECT("K"&amp;ROW())="Editor"</formula>
    </cfRule>
    <cfRule type="expression" dxfId="1194" priority="12">
      <formula>INDIRECT("K"&amp;ROW())="PPP"</formula>
    </cfRule>
    <cfRule type="expression" dxfId="1193" priority="13">
      <formula>INDIRECT("K"&amp;ROW())="Author"</formula>
    </cfRule>
  </conditionalFormatting>
  <conditionalFormatting sqref="C8">
    <cfRule type="expression" dxfId="1192" priority="1">
      <formula>INDIRECT("K"&amp;ROW())="Office"</formula>
    </cfRule>
    <cfRule type="expression" dxfId="1191" priority="2">
      <formula>INDIRECT("K"&amp;ROW())="Editor"</formula>
    </cfRule>
    <cfRule type="expression" dxfId="1190" priority="3">
      <formula>INDIRECT("K"&amp;ROW())="PPP"</formula>
    </cfRule>
    <cfRule type="expression" dxfId="1189" priority="4">
      <formula>INDIRECT("K"&amp;ROW())="Author"</formula>
    </cfRule>
  </conditionalFormatting>
  <pageMargins left="0.25" right="0.25" top="0.75" bottom="0.75" header="0.3" footer="0.3"/>
  <pageSetup paperSize="9" scale="57" fitToHeight="0" orientation="portrait" r:id="rId1"/>
  <ignoredErrors>
    <ignoredError sqref="C63:C72 C74:C88 C52:C61 C48:C5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327"/>
  <sheetViews>
    <sheetView showGridLines="0" topLeftCell="A7" zoomScale="90" zoomScaleNormal="90" zoomScaleSheetLayoutView="100" workbookViewId="0">
      <selection activeCell="C23" sqref="C23"/>
    </sheetView>
  </sheetViews>
  <sheetFormatPr defaultColWidth="9.42578125" defaultRowHeight="14.25"/>
  <cols>
    <col min="1" max="1" width="5.5703125" style="22" customWidth="1"/>
    <col min="2" max="2" width="16.5703125" style="22" customWidth="1"/>
    <col min="3" max="3" width="7.42578125" style="22" customWidth="1"/>
    <col min="4" max="4" width="21.5703125" style="22" customWidth="1"/>
    <col min="5" max="5" width="7.42578125" style="22" customWidth="1"/>
    <col min="6" max="6" width="62.5703125" style="76" customWidth="1"/>
    <col min="7" max="7" width="15.28515625" style="77" customWidth="1"/>
    <col min="8" max="8" width="9.5703125" style="22" customWidth="1"/>
    <col min="9" max="9" width="15.28515625" style="22" customWidth="1"/>
    <col min="10" max="10" width="20.5703125" style="22" customWidth="1"/>
    <col min="11" max="11" width="6.5703125" style="22" customWidth="1"/>
    <col min="12" max="12" width="12.42578125" style="22" customWidth="1"/>
    <col min="13" max="16384" width="9.42578125" style="22"/>
  </cols>
  <sheetData>
    <row r="1" spans="1:12" ht="23.25">
      <c r="A1" s="25" t="s">
        <v>473</v>
      </c>
      <c r="J1" s="78"/>
    </row>
    <row r="2" spans="1:12">
      <c r="A2" s="79"/>
      <c r="F2" s="76" t="s">
        <v>107</v>
      </c>
    </row>
    <row r="3" spans="1:12">
      <c r="A3" s="79"/>
      <c r="F3" s="80">
        <f ca="1">TODAY()</f>
        <v>44035</v>
      </c>
    </row>
    <row r="4" spans="1:12">
      <c r="A4" s="81"/>
      <c r="B4" s="22" t="s">
        <v>66</v>
      </c>
      <c r="F4" s="82"/>
    </row>
    <row r="5" spans="1:12">
      <c r="A5" s="83"/>
      <c r="B5" s="22" t="s">
        <v>187</v>
      </c>
      <c r="F5" s="84" t="s">
        <v>115</v>
      </c>
      <c r="G5" s="85">
        <f>COUNTA(F10:F121)</f>
        <v>7</v>
      </c>
    </row>
    <row r="6" spans="1:12">
      <c r="A6" s="86"/>
      <c r="B6" s="22" t="s">
        <v>67</v>
      </c>
      <c r="F6" s="84" t="s">
        <v>116</v>
      </c>
      <c r="G6" s="85">
        <f ca="1">COUNTIF(H10:H121,"&gt;="&amp;24)</f>
        <v>4</v>
      </c>
    </row>
    <row r="7" spans="1:12">
      <c r="A7" s="87"/>
      <c r="B7" s="22" t="s">
        <v>68</v>
      </c>
      <c r="F7" s="84" t="s">
        <v>114</v>
      </c>
      <c r="G7" s="85">
        <v>3</v>
      </c>
    </row>
    <row r="8" spans="1:12">
      <c r="A8" s="79"/>
    </row>
    <row r="9" spans="1:12" ht="45">
      <c r="A9" s="96" t="s">
        <v>113</v>
      </c>
      <c r="B9" s="97" t="s">
        <v>177</v>
      </c>
      <c r="C9" s="97" t="s">
        <v>4</v>
      </c>
      <c r="D9" s="97" t="s">
        <v>1</v>
      </c>
      <c r="E9" s="97" t="s">
        <v>379</v>
      </c>
      <c r="F9" s="98" t="s">
        <v>2</v>
      </c>
      <c r="G9" s="99" t="s">
        <v>178</v>
      </c>
      <c r="H9" s="100" t="s">
        <v>179</v>
      </c>
      <c r="I9" s="100" t="s">
        <v>21</v>
      </c>
      <c r="J9" s="101" t="s">
        <v>3</v>
      </c>
      <c r="K9" s="102" t="s">
        <v>185</v>
      </c>
      <c r="L9" s="102" t="s">
        <v>4108</v>
      </c>
    </row>
    <row r="10" spans="1:12" ht="18">
      <c r="A10" s="264" t="s">
        <v>3516</v>
      </c>
      <c r="B10" s="265"/>
      <c r="C10" s="266"/>
      <c r="D10" s="266"/>
      <c r="E10" s="266"/>
      <c r="F10" s="267"/>
      <c r="G10" s="268"/>
      <c r="H10" s="269"/>
      <c r="I10" s="268"/>
      <c r="J10" s="270"/>
      <c r="K10" s="271"/>
      <c r="L10" s="271"/>
    </row>
    <row r="11" spans="1:12" ht="28.5">
      <c r="A11" s="69" t="s">
        <v>925</v>
      </c>
      <c r="B11" s="70" t="s">
        <v>3433</v>
      </c>
      <c r="C11" s="70" t="s">
        <v>230</v>
      </c>
      <c r="D11" s="70" t="s">
        <v>3434</v>
      </c>
      <c r="E11" s="70" t="s">
        <v>694</v>
      </c>
      <c r="F11" s="89" t="s">
        <v>3435</v>
      </c>
      <c r="G11" s="72">
        <v>43489</v>
      </c>
      <c r="H11" s="65">
        <f t="shared" ref="H11:H17" ca="1" si="0">($F$3-G11)/7</f>
        <v>78</v>
      </c>
      <c r="I11" s="72">
        <v>43663</v>
      </c>
      <c r="J11" s="90" t="s">
        <v>3210</v>
      </c>
      <c r="K11" s="46" t="s">
        <v>186</v>
      </c>
      <c r="L11" s="46"/>
    </row>
    <row r="12" spans="1:12" ht="51">
      <c r="A12" s="69" t="s">
        <v>949</v>
      </c>
      <c r="B12" s="70" t="s">
        <v>3713</v>
      </c>
      <c r="C12" s="70" t="s">
        <v>230</v>
      </c>
      <c r="D12" s="70" t="s">
        <v>3714</v>
      </c>
      <c r="E12" s="70" t="s">
        <v>2085</v>
      </c>
      <c r="F12" s="89" t="s">
        <v>3717</v>
      </c>
      <c r="G12" s="72">
        <v>43635</v>
      </c>
      <c r="H12" s="65">
        <f t="shared" ca="1" si="0"/>
        <v>57.142857142857146</v>
      </c>
      <c r="I12" s="72">
        <v>43805</v>
      </c>
      <c r="J12" s="90" t="s">
        <v>3557</v>
      </c>
      <c r="K12" s="46" t="s">
        <v>186</v>
      </c>
      <c r="L12" s="46"/>
    </row>
    <row r="13" spans="1:12" ht="28.5">
      <c r="A13" s="69" t="s">
        <v>1073</v>
      </c>
      <c r="B13" s="70" t="s">
        <v>3996</v>
      </c>
      <c r="C13" s="70" t="s">
        <v>230</v>
      </c>
      <c r="D13" s="70" t="s">
        <v>3997</v>
      </c>
      <c r="E13" s="70" t="s">
        <v>2088</v>
      </c>
      <c r="F13" s="89" t="s">
        <v>3999</v>
      </c>
      <c r="G13" s="72">
        <v>43843</v>
      </c>
      <c r="H13" s="65">
        <f t="shared" ref="H13:H16" ca="1" si="1">($F$3-G13)/7</f>
        <v>27.428571428571427</v>
      </c>
      <c r="I13" s="72">
        <v>44014</v>
      </c>
      <c r="J13" s="90"/>
      <c r="K13" s="46" t="s">
        <v>186</v>
      </c>
      <c r="L13" s="46" t="s">
        <v>3688</v>
      </c>
    </row>
    <row r="14" spans="1:12" ht="51">
      <c r="A14" s="69" t="s">
        <v>1088</v>
      </c>
      <c r="B14" s="70" t="s">
        <v>4015</v>
      </c>
      <c r="C14" s="70" t="s">
        <v>230</v>
      </c>
      <c r="D14" s="70" t="s">
        <v>4016</v>
      </c>
      <c r="E14" s="70" t="s">
        <v>2088</v>
      </c>
      <c r="F14" s="89" t="s">
        <v>4036</v>
      </c>
      <c r="G14" s="72">
        <v>43854</v>
      </c>
      <c r="H14" s="65">
        <f t="shared" ca="1" si="1"/>
        <v>25.857142857142858</v>
      </c>
      <c r="I14" s="72">
        <v>44027</v>
      </c>
      <c r="J14" s="90"/>
      <c r="K14" s="46" t="s">
        <v>186</v>
      </c>
      <c r="L14" s="46"/>
    </row>
    <row r="15" spans="1:12" ht="38.25">
      <c r="A15" s="69" t="s">
        <v>1089</v>
      </c>
      <c r="B15" s="70" t="s">
        <v>4057</v>
      </c>
      <c r="C15" s="70" t="s">
        <v>230</v>
      </c>
      <c r="D15" s="70" t="s">
        <v>4058</v>
      </c>
      <c r="E15" s="70" t="s">
        <v>694</v>
      </c>
      <c r="F15" s="369" t="s">
        <v>4059</v>
      </c>
      <c r="G15" s="72">
        <v>43879</v>
      </c>
      <c r="H15" s="65">
        <f t="shared" ca="1" si="1"/>
        <v>22.285714285714285</v>
      </c>
      <c r="I15" s="72">
        <v>44050</v>
      </c>
      <c r="J15" s="90"/>
      <c r="K15" s="46" t="s">
        <v>186</v>
      </c>
      <c r="L15" s="46"/>
    </row>
    <row r="16" spans="1:12" ht="28.5">
      <c r="A16" s="69" t="s">
        <v>1115</v>
      </c>
      <c r="B16" s="70" t="s">
        <v>4178</v>
      </c>
      <c r="C16" s="70" t="s">
        <v>230</v>
      </c>
      <c r="D16" s="70" t="s">
        <v>4179</v>
      </c>
      <c r="E16" s="70" t="s">
        <v>694</v>
      </c>
      <c r="F16" s="369" t="s">
        <v>4180</v>
      </c>
      <c r="G16" s="72">
        <v>43964</v>
      </c>
      <c r="H16" s="65">
        <f t="shared" ca="1" si="1"/>
        <v>10.142857142857142</v>
      </c>
      <c r="I16" s="72">
        <v>44133</v>
      </c>
      <c r="J16" s="90"/>
      <c r="K16" s="46" t="s">
        <v>186</v>
      </c>
      <c r="L16" s="46"/>
    </row>
    <row r="17" spans="1:12" ht="38.25">
      <c r="A17" s="69" t="s">
        <v>1133</v>
      </c>
      <c r="B17" s="70" t="s">
        <v>4257</v>
      </c>
      <c r="C17" s="70" t="s">
        <v>230</v>
      </c>
      <c r="D17" s="70" t="s">
        <v>4259</v>
      </c>
      <c r="E17" s="70" t="s">
        <v>694</v>
      </c>
      <c r="F17" s="369" t="s">
        <v>4258</v>
      </c>
      <c r="G17" s="72">
        <v>44001</v>
      </c>
      <c r="H17" s="65">
        <f t="shared" ca="1" si="0"/>
        <v>4.8571428571428568</v>
      </c>
      <c r="I17" s="72">
        <v>44168</v>
      </c>
      <c r="J17" s="90"/>
      <c r="K17" s="46" t="s">
        <v>186</v>
      </c>
      <c r="L17" s="46"/>
    </row>
    <row r="18" spans="1:12" ht="18">
      <c r="A18" s="264" t="s">
        <v>111</v>
      </c>
      <c r="B18" s="265"/>
      <c r="C18" s="266"/>
      <c r="D18" s="266"/>
      <c r="E18" s="266"/>
      <c r="F18" s="267"/>
      <c r="G18" s="268"/>
      <c r="H18" s="269"/>
      <c r="I18" s="268"/>
      <c r="J18" s="270"/>
      <c r="K18" s="271"/>
      <c r="L18" s="271"/>
    </row>
    <row r="33" spans="6:7">
      <c r="F33" s="92"/>
      <c r="G33" s="22"/>
    </row>
    <row r="327" spans="5:7">
      <c r="E327" s="22" t="s">
        <v>175</v>
      </c>
      <c r="F327" s="22"/>
      <c r="G327" s="22"/>
    </row>
  </sheetData>
  <autoFilter ref="E9:E18" xr:uid="{00000000-0009-0000-0000-00000A000000}"/>
  <conditionalFormatting sqref="B17:G17 I17 A2:K8 B1:K1 K12 A12 A19:K1048576">
    <cfRule type="expression" dxfId="1188" priority="481">
      <formula>INDIRECT("K"&amp;ROW())="Office"</formula>
    </cfRule>
    <cfRule type="expression" dxfId="1187" priority="482">
      <formula>INDIRECT("K"&amp;ROW())="Editor"</formula>
    </cfRule>
    <cfRule type="expression" dxfId="1186" priority="483">
      <formula>INDIRECT("K"&amp;ROW())="PPP"</formula>
    </cfRule>
    <cfRule type="expression" dxfId="1185" priority="484">
      <formula>INDIRECT("K"&amp;ROW())="Author"</formula>
    </cfRule>
  </conditionalFormatting>
  <conditionalFormatting sqref="J17">
    <cfRule type="expression" dxfId="1184" priority="369">
      <formula>INDIRECT("K"&amp;ROW())="Office"</formula>
    </cfRule>
    <cfRule type="expression" dxfId="1183" priority="370">
      <formula>INDIRECT("K"&amp;ROW())="Editor"</formula>
    </cfRule>
    <cfRule type="expression" dxfId="1182" priority="371">
      <formula>INDIRECT("K"&amp;ROW())="PPP"</formula>
    </cfRule>
    <cfRule type="expression" dxfId="1181" priority="372">
      <formula>INDIRECT("K"&amp;ROW())="Author"</formula>
    </cfRule>
  </conditionalFormatting>
  <conditionalFormatting sqref="A11:I11 H17">
    <cfRule type="expression" dxfId="1180" priority="361">
      <formula>INDIRECT("K"&amp;ROW())="Office"</formula>
    </cfRule>
    <cfRule type="expression" dxfId="1179" priority="362">
      <formula>INDIRECT("K"&amp;ROW())="Editor"</formula>
    </cfRule>
    <cfRule type="expression" dxfId="1178" priority="363">
      <formula>INDIRECT("K"&amp;ROW())="PPP"</formula>
    </cfRule>
    <cfRule type="expression" dxfId="1177" priority="364">
      <formula>INDIRECT("K"&amp;ROW())="Author"</formula>
    </cfRule>
  </conditionalFormatting>
  <conditionalFormatting sqref="J11">
    <cfRule type="expression" dxfId="1176" priority="357">
      <formula>INDIRECT("K"&amp;ROW())="Office"</formula>
    </cfRule>
    <cfRule type="expression" dxfId="1175" priority="358">
      <formula>INDIRECT("K"&amp;ROW())="Editor"</formula>
    </cfRule>
    <cfRule type="expression" dxfId="1174" priority="359">
      <formula>INDIRECT("K"&amp;ROW())="PPP"</formula>
    </cfRule>
    <cfRule type="expression" dxfId="1173" priority="360">
      <formula>INDIRECT("K"&amp;ROW())="Author"</formula>
    </cfRule>
  </conditionalFormatting>
  <conditionalFormatting sqref="K11">
    <cfRule type="expression" dxfId="1172" priority="353">
      <formula>INDIRECT("K"&amp;ROW())="Office"</formula>
    </cfRule>
    <cfRule type="expression" dxfId="1171" priority="354">
      <formula>INDIRECT("K"&amp;ROW())="Editor"</formula>
    </cfRule>
    <cfRule type="expression" dxfId="1170" priority="355">
      <formula>INDIRECT("K"&amp;ROW())="PPP"</formula>
    </cfRule>
    <cfRule type="expression" dxfId="1169" priority="356">
      <formula>INDIRECT("K"&amp;ROW())="Author"</formula>
    </cfRule>
  </conditionalFormatting>
  <conditionalFormatting sqref="A1">
    <cfRule type="expression" dxfId="1168" priority="325">
      <formula>INDIRECT("K"&amp;ROW())="Office"</formula>
    </cfRule>
    <cfRule type="expression" dxfId="1167" priority="326">
      <formula>INDIRECT("K"&amp;ROW())="Editor"</formula>
    </cfRule>
    <cfRule type="expression" dxfId="1166" priority="327">
      <formula>INDIRECT("K"&amp;ROW())="PPP"</formula>
    </cfRule>
    <cfRule type="expression" dxfId="1165" priority="328">
      <formula>INDIRECT("K"&amp;ROW())="Author"</formula>
    </cfRule>
  </conditionalFormatting>
  <conditionalFormatting sqref="A9:K9">
    <cfRule type="expression" dxfId="1164" priority="321">
      <formula>INDIRECT("K"&amp;ROW())="Office"</formula>
    </cfRule>
    <cfRule type="expression" dxfId="1163" priority="322">
      <formula>INDIRECT("K"&amp;ROW())="Editor"</formula>
    </cfRule>
    <cfRule type="expression" dxfId="1162" priority="323">
      <formula>INDIRECT("K"&amp;ROW())="PPP"</formula>
    </cfRule>
    <cfRule type="expression" dxfId="1161" priority="324">
      <formula>INDIRECT("K"&amp;ROW())="Author"</formula>
    </cfRule>
  </conditionalFormatting>
  <conditionalFormatting sqref="A10:K10">
    <cfRule type="expression" dxfId="1160" priority="317">
      <formula>INDIRECT("K"&amp;ROW())="Office"</formula>
    </cfRule>
    <cfRule type="expression" dxfId="1159" priority="318">
      <formula>INDIRECT("K"&amp;ROW())="Editor"</formula>
    </cfRule>
    <cfRule type="expression" dxfId="1158" priority="319">
      <formula>INDIRECT("K"&amp;ROW())="PPP"</formula>
    </cfRule>
    <cfRule type="expression" dxfId="1157" priority="320">
      <formula>INDIRECT("K"&amp;ROW())="Author"</formula>
    </cfRule>
  </conditionalFormatting>
  <conditionalFormatting sqref="A18:K18">
    <cfRule type="expression" dxfId="1156" priority="313">
      <formula>INDIRECT("K"&amp;ROW())="Office"</formula>
    </cfRule>
    <cfRule type="expression" dxfId="1155" priority="314">
      <formula>INDIRECT("K"&amp;ROW())="Editor"</formula>
    </cfRule>
    <cfRule type="expression" dxfId="1154" priority="315">
      <formula>INDIRECT("K"&amp;ROW())="PPP"</formula>
    </cfRule>
    <cfRule type="expression" dxfId="1153" priority="316">
      <formula>INDIRECT("K"&amp;ROW())="Author"</formula>
    </cfRule>
  </conditionalFormatting>
  <conditionalFormatting sqref="B12:G12 I12">
    <cfRule type="expression" dxfId="1152" priority="249">
      <formula>INDIRECT("K"&amp;ROW())="Office"</formula>
    </cfRule>
    <cfRule type="expression" dxfId="1151" priority="250">
      <formula>INDIRECT("K"&amp;ROW())="Editor"</formula>
    </cfRule>
    <cfRule type="expression" dxfId="1150" priority="251">
      <formula>INDIRECT("K"&amp;ROW())="PPP"</formula>
    </cfRule>
    <cfRule type="expression" dxfId="1149" priority="252">
      <formula>INDIRECT("K"&amp;ROW())="Author"</formula>
    </cfRule>
  </conditionalFormatting>
  <conditionalFormatting sqref="J12">
    <cfRule type="expression" dxfId="1148" priority="245">
      <formula>INDIRECT("K"&amp;ROW())="Office"</formula>
    </cfRule>
    <cfRule type="expression" dxfId="1147" priority="246">
      <formula>INDIRECT("K"&amp;ROW())="Editor"</formula>
    </cfRule>
    <cfRule type="expression" dxfId="1146" priority="247">
      <formula>INDIRECT("K"&amp;ROW())="PPP"</formula>
    </cfRule>
    <cfRule type="expression" dxfId="1145" priority="248">
      <formula>INDIRECT("K"&amp;ROW())="Author"</formula>
    </cfRule>
  </conditionalFormatting>
  <conditionalFormatting sqref="H12">
    <cfRule type="expression" dxfId="1144" priority="241">
      <formula>INDIRECT("K"&amp;ROW())="Office"</formula>
    </cfRule>
    <cfRule type="expression" dxfId="1143" priority="242">
      <formula>INDIRECT("K"&amp;ROW())="Editor"</formula>
    </cfRule>
    <cfRule type="expression" dxfId="1142" priority="243">
      <formula>INDIRECT("K"&amp;ROW())="PPP"</formula>
    </cfRule>
    <cfRule type="expression" dxfId="1141" priority="244">
      <formula>INDIRECT("K"&amp;ROW())="Author"</formula>
    </cfRule>
  </conditionalFormatting>
  <conditionalFormatting sqref="A17">
    <cfRule type="expression" dxfId="1140" priority="237">
      <formula>INDIRECT("K"&amp;ROW())="Office"</formula>
    </cfRule>
    <cfRule type="expression" dxfId="1139" priority="238">
      <formula>INDIRECT("K"&amp;ROW())="Editor"</formula>
    </cfRule>
    <cfRule type="expression" dxfId="1138" priority="239">
      <formula>INDIRECT("K"&amp;ROW())="PPP"</formula>
    </cfRule>
    <cfRule type="expression" dxfId="1137" priority="240">
      <formula>INDIRECT("K"&amp;ROW())="Author"</formula>
    </cfRule>
  </conditionalFormatting>
  <conditionalFormatting sqref="K17">
    <cfRule type="expression" dxfId="1136" priority="233">
      <formula>INDIRECT("K"&amp;ROW())="Office"</formula>
    </cfRule>
    <cfRule type="expression" dxfId="1135" priority="234">
      <formula>INDIRECT("K"&amp;ROW())="Editor"</formula>
    </cfRule>
    <cfRule type="expression" dxfId="1134" priority="235">
      <formula>INDIRECT("K"&amp;ROW())="PPP"</formula>
    </cfRule>
    <cfRule type="expression" dxfId="1133" priority="236">
      <formula>INDIRECT("K"&amp;ROW())="Author"</formula>
    </cfRule>
  </conditionalFormatting>
  <conditionalFormatting sqref="B13:G13 I13">
    <cfRule type="expression" dxfId="1132" priority="145">
      <formula>INDIRECT("K"&amp;ROW())="Office"</formula>
    </cfRule>
    <cfRule type="expression" dxfId="1131" priority="146">
      <formula>INDIRECT("K"&amp;ROW())="Editor"</formula>
    </cfRule>
    <cfRule type="expression" dxfId="1130" priority="147">
      <formula>INDIRECT("K"&amp;ROW())="PPP"</formula>
    </cfRule>
    <cfRule type="expression" dxfId="1129" priority="148">
      <formula>INDIRECT("K"&amp;ROW())="Author"</formula>
    </cfRule>
  </conditionalFormatting>
  <conditionalFormatting sqref="J13">
    <cfRule type="expression" dxfId="1128" priority="141">
      <formula>INDIRECT("K"&amp;ROW())="Office"</formula>
    </cfRule>
    <cfRule type="expression" dxfId="1127" priority="142">
      <formula>INDIRECT("K"&amp;ROW())="Editor"</formula>
    </cfRule>
    <cfRule type="expression" dxfId="1126" priority="143">
      <formula>INDIRECT("K"&amp;ROW())="PPP"</formula>
    </cfRule>
    <cfRule type="expression" dxfId="1125" priority="144">
      <formula>INDIRECT("K"&amp;ROW())="Author"</formula>
    </cfRule>
  </conditionalFormatting>
  <conditionalFormatting sqref="H13">
    <cfRule type="expression" dxfId="1124" priority="137">
      <formula>INDIRECT("K"&amp;ROW())="Office"</formula>
    </cfRule>
    <cfRule type="expression" dxfId="1123" priority="138">
      <formula>INDIRECT("K"&amp;ROW())="Editor"</formula>
    </cfRule>
    <cfRule type="expression" dxfId="1122" priority="139">
      <formula>INDIRECT("K"&amp;ROW())="PPP"</formula>
    </cfRule>
    <cfRule type="expression" dxfId="1121" priority="140">
      <formula>INDIRECT("K"&amp;ROW())="Author"</formula>
    </cfRule>
  </conditionalFormatting>
  <conditionalFormatting sqref="A13">
    <cfRule type="expression" dxfId="1120" priority="133">
      <formula>INDIRECT("K"&amp;ROW())="Office"</formula>
    </cfRule>
    <cfRule type="expression" dxfId="1119" priority="134">
      <formula>INDIRECT("K"&amp;ROW())="Editor"</formula>
    </cfRule>
    <cfRule type="expression" dxfId="1118" priority="135">
      <formula>INDIRECT("K"&amp;ROW())="PPP"</formula>
    </cfRule>
    <cfRule type="expression" dxfId="1117" priority="136">
      <formula>INDIRECT("K"&amp;ROW())="Author"</formula>
    </cfRule>
  </conditionalFormatting>
  <conditionalFormatting sqref="K13">
    <cfRule type="expression" dxfId="1116" priority="129">
      <formula>INDIRECT("K"&amp;ROW())="Office"</formula>
    </cfRule>
    <cfRule type="expression" dxfId="1115" priority="130">
      <formula>INDIRECT("K"&amp;ROW())="Editor"</formula>
    </cfRule>
    <cfRule type="expression" dxfId="1114" priority="131">
      <formula>INDIRECT("K"&amp;ROW())="PPP"</formula>
    </cfRule>
    <cfRule type="expression" dxfId="1113" priority="132">
      <formula>INDIRECT("K"&amp;ROW())="Author"</formula>
    </cfRule>
  </conditionalFormatting>
  <conditionalFormatting sqref="B14:G14 I14">
    <cfRule type="expression" dxfId="1112" priority="125">
      <formula>INDIRECT("K"&amp;ROW())="Office"</formula>
    </cfRule>
    <cfRule type="expression" dxfId="1111" priority="126">
      <formula>INDIRECT("K"&amp;ROW())="Editor"</formula>
    </cfRule>
    <cfRule type="expression" dxfId="1110" priority="127">
      <formula>INDIRECT("K"&amp;ROW())="PPP"</formula>
    </cfRule>
    <cfRule type="expression" dxfId="1109" priority="128">
      <formula>INDIRECT("K"&amp;ROW())="Author"</formula>
    </cfRule>
  </conditionalFormatting>
  <conditionalFormatting sqref="J14">
    <cfRule type="expression" dxfId="1108" priority="121">
      <formula>INDIRECT("K"&amp;ROW())="Office"</formula>
    </cfRule>
    <cfRule type="expression" dxfId="1107" priority="122">
      <formula>INDIRECT("K"&amp;ROW())="Editor"</formula>
    </cfRule>
    <cfRule type="expression" dxfId="1106" priority="123">
      <formula>INDIRECT("K"&amp;ROW())="PPP"</formula>
    </cfRule>
    <cfRule type="expression" dxfId="1105" priority="124">
      <formula>INDIRECT("K"&amp;ROW())="Author"</formula>
    </cfRule>
  </conditionalFormatting>
  <conditionalFormatting sqref="H14">
    <cfRule type="expression" dxfId="1104" priority="117">
      <formula>INDIRECT("K"&amp;ROW())="Office"</formula>
    </cfRule>
    <cfRule type="expression" dxfId="1103" priority="118">
      <formula>INDIRECT("K"&amp;ROW())="Editor"</formula>
    </cfRule>
    <cfRule type="expression" dxfId="1102" priority="119">
      <formula>INDIRECT("K"&amp;ROW())="PPP"</formula>
    </cfRule>
    <cfRule type="expression" dxfId="1101" priority="120">
      <formula>INDIRECT("K"&amp;ROW())="Author"</formula>
    </cfRule>
  </conditionalFormatting>
  <conditionalFormatting sqref="A14">
    <cfRule type="expression" dxfId="1100" priority="113">
      <formula>INDIRECT("K"&amp;ROW())="Office"</formula>
    </cfRule>
    <cfRule type="expression" dxfId="1099" priority="114">
      <formula>INDIRECT("K"&amp;ROW())="Editor"</formula>
    </cfRule>
    <cfRule type="expression" dxfId="1098" priority="115">
      <formula>INDIRECT("K"&amp;ROW())="PPP"</formula>
    </cfRule>
    <cfRule type="expression" dxfId="1097" priority="116">
      <formula>INDIRECT("K"&amp;ROW())="Author"</formula>
    </cfRule>
  </conditionalFormatting>
  <conditionalFormatting sqref="K14">
    <cfRule type="expression" dxfId="1096" priority="109">
      <formula>INDIRECT("K"&amp;ROW())="Office"</formula>
    </cfRule>
    <cfRule type="expression" dxfId="1095" priority="110">
      <formula>INDIRECT("K"&amp;ROW())="Editor"</formula>
    </cfRule>
    <cfRule type="expression" dxfId="1094" priority="111">
      <formula>INDIRECT("K"&amp;ROW())="PPP"</formula>
    </cfRule>
    <cfRule type="expression" dxfId="1093" priority="112">
      <formula>INDIRECT("K"&amp;ROW())="Author"</formula>
    </cfRule>
  </conditionalFormatting>
  <conditionalFormatting sqref="L12">
    <cfRule type="expression" dxfId="1092" priority="105">
      <formula>INDIRECT("K"&amp;ROW())="Office"</formula>
    </cfRule>
    <cfRule type="expression" dxfId="1091" priority="106">
      <formula>INDIRECT("K"&amp;ROW())="Editor"</formula>
    </cfRule>
    <cfRule type="expression" dxfId="1090" priority="107">
      <formula>INDIRECT("K"&amp;ROW())="PPP"</formula>
    </cfRule>
    <cfRule type="expression" dxfId="1089" priority="108">
      <formula>INDIRECT("K"&amp;ROW())="Author"</formula>
    </cfRule>
  </conditionalFormatting>
  <conditionalFormatting sqref="L11">
    <cfRule type="expression" dxfId="1088" priority="101">
      <formula>INDIRECT("K"&amp;ROW())="Office"</formula>
    </cfRule>
    <cfRule type="expression" dxfId="1087" priority="102">
      <formula>INDIRECT("K"&amp;ROW())="Editor"</formula>
    </cfRule>
    <cfRule type="expression" dxfId="1086" priority="103">
      <formula>INDIRECT("K"&amp;ROW())="PPP"</formula>
    </cfRule>
    <cfRule type="expression" dxfId="1085" priority="104">
      <formula>INDIRECT("K"&amp;ROW())="Author"</formula>
    </cfRule>
  </conditionalFormatting>
  <conditionalFormatting sqref="L9">
    <cfRule type="expression" dxfId="1084" priority="97">
      <formula>INDIRECT("K"&amp;ROW())="Office"</formula>
    </cfRule>
    <cfRule type="expression" dxfId="1083" priority="98">
      <formula>INDIRECT("K"&amp;ROW())="Editor"</formula>
    </cfRule>
    <cfRule type="expression" dxfId="1082" priority="99">
      <formula>INDIRECT("K"&amp;ROW())="PPP"</formula>
    </cfRule>
    <cfRule type="expression" dxfId="1081" priority="100">
      <formula>INDIRECT("K"&amp;ROW())="Author"</formula>
    </cfRule>
  </conditionalFormatting>
  <conditionalFormatting sqref="L10">
    <cfRule type="expression" dxfId="1080" priority="93">
      <formula>INDIRECT("K"&amp;ROW())="Office"</formula>
    </cfRule>
    <cfRule type="expression" dxfId="1079" priority="94">
      <formula>INDIRECT("K"&amp;ROW())="Editor"</formula>
    </cfRule>
    <cfRule type="expression" dxfId="1078" priority="95">
      <formula>INDIRECT("K"&amp;ROW())="PPP"</formula>
    </cfRule>
    <cfRule type="expression" dxfId="1077" priority="96">
      <formula>INDIRECT("K"&amp;ROW())="Author"</formula>
    </cfRule>
  </conditionalFormatting>
  <conditionalFormatting sqref="L18">
    <cfRule type="expression" dxfId="1076" priority="89">
      <formula>INDIRECT("K"&amp;ROW())="Office"</formula>
    </cfRule>
    <cfRule type="expression" dxfId="1075" priority="90">
      <formula>INDIRECT("K"&amp;ROW())="Editor"</formula>
    </cfRule>
    <cfRule type="expression" dxfId="1074" priority="91">
      <formula>INDIRECT("K"&amp;ROW())="PPP"</formula>
    </cfRule>
    <cfRule type="expression" dxfId="1073" priority="92">
      <formula>INDIRECT("K"&amp;ROW())="Author"</formula>
    </cfRule>
  </conditionalFormatting>
  <conditionalFormatting sqref="L17">
    <cfRule type="expression" dxfId="1072" priority="85">
      <formula>INDIRECT("K"&amp;ROW())="Office"</formula>
    </cfRule>
    <cfRule type="expression" dxfId="1071" priority="86">
      <formula>INDIRECT("K"&amp;ROW())="Editor"</formula>
    </cfRule>
    <cfRule type="expression" dxfId="1070" priority="87">
      <formula>INDIRECT("K"&amp;ROW())="PPP"</formula>
    </cfRule>
    <cfRule type="expression" dxfId="1069" priority="88">
      <formula>INDIRECT("K"&amp;ROW())="Author"</formula>
    </cfRule>
  </conditionalFormatting>
  <conditionalFormatting sqref="L13">
    <cfRule type="expression" dxfId="1068" priority="77">
      <formula>INDIRECT("K"&amp;ROW())="Office"</formula>
    </cfRule>
    <cfRule type="expression" dxfId="1067" priority="78">
      <formula>INDIRECT("K"&amp;ROW())="Editor"</formula>
    </cfRule>
    <cfRule type="expression" dxfId="1066" priority="79">
      <formula>INDIRECT("K"&amp;ROW())="PPP"</formula>
    </cfRule>
    <cfRule type="expression" dxfId="1065" priority="80">
      <formula>INDIRECT("K"&amp;ROW())="Author"</formula>
    </cfRule>
  </conditionalFormatting>
  <conditionalFormatting sqref="L14">
    <cfRule type="expression" dxfId="1064" priority="73">
      <formula>INDIRECT("K"&amp;ROW())="Office"</formula>
    </cfRule>
    <cfRule type="expression" dxfId="1063" priority="74">
      <formula>INDIRECT("K"&amp;ROW())="Editor"</formula>
    </cfRule>
    <cfRule type="expression" dxfId="1062" priority="75">
      <formula>INDIRECT("K"&amp;ROW())="PPP"</formula>
    </cfRule>
    <cfRule type="expression" dxfId="1061" priority="76">
      <formula>INDIRECT("K"&amp;ROW())="Author"</formula>
    </cfRule>
  </conditionalFormatting>
  <conditionalFormatting sqref="B15:G15 I15">
    <cfRule type="expression" dxfId="1060" priority="45">
      <formula>INDIRECT("K"&amp;ROW())="Office"</formula>
    </cfRule>
    <cfRule type="expression" dxfId="1059" priority="46">
      <formula>INDIRECT("K"&amp;ROW())="Editor"</formula>
    </cfRule>
    <cfRule type="expression" dxfId="1058" priority="47">
      <formula>INDIRECT("K"&amp;ROW())="PPP"</formula>
    </cfRule>
    <cfRule type="expression" dxfId="1057" priority="48">
      <formula>INDIRECT("K"&amp;ROW())="Author"</formula>
    </cfRule>
  </conditionalFormatting>
  <conditionalFormatting sqref="J15">
    <cfRule type="expression" dxfId="1056" priority="41">
      <formula>INDIRECT("K"&amp;ROW())="Office"</formula>
    </cfRule>
    <cfRule type="expression" dxfId="1055" priority="42">
      <formula>INDIRECT("K"&amp;ROW())="Editor"</formula>
    </cfRule>
    <cfRule type="expression" dxfId="1054" priority="43">
      <formula>INDIRECT("K"&amp;ROW())="PPP"</formula>
    </cfRule>
    <cfRule type="expression" dxfId="1053" priority="44">
      <formula>INDIRECT("K"&amp;ROW())="Author"</formula>
    </cfRule>
  </conditionalFormatting>
  <conditionalFormatting sqref="H15">
    <cfRule type="expression" dxfId="1052" priority="37">
      <formula>INDIRECT("K"&amp;ROW())="Office"</formula>
    </cfRule>
    <cfRule type="expression" dxfId="1051" priority="38">
      <formula>INDIRECT("K"&amp;ROW())="Editor"</formula>
    </cfRule>
    <cfRule type="expression" dxfId="1050" priority="39">
      <formula>INDIRECT("K"&amp;ROW())="PPP"</formula>
    </cfRule>
    <cfRule type="expression" dxfId="1049" priority="40">
      <formula>INDIRECT("K"&amp;ROW())="Author"</formula>
    </cfRule>
  </conditionalFormatting>
  <conditionalFormatting sqref="A15">
    <cfRule type="expression" dxfId="1048" priority="33">
      <formula>INDIRECT("K"&amp;ROW())="Office"</formula>
    </cfRule>
    <cfRule type="expression" dxfId="1047" priority="34">
      <formula>INDIRECT("K"&amp;ROW())="Editor"</formula>
    </cfRule>
    <cfRule type="expression" dxfId="1046" priority="35">
      <formula>INDIRECT("K"&amp;ROW())="PPP"</formula>
    </cfRule>
    <cfRule type="expression" dxfId="1045" priority="36">
      <formula>INDIRECT("K"&amp;ROW())="Author"</formula>
    </cfRule>
  </conditionalFormatting>
  <conditionalFormatting sqref="K15">
    <cfRule type="expression" dxfId="1044" priority="29">
      <formula>INDIRECT("K"&amp;ROW())="Office"</formula>
    </cfRule>
    <cfRule type="expression" dxfId="1043" priority="30">
      <formula>INDIRECT("K"&amp;ROW())="Editor"</formula>
    </cfRule>
    <cfRule type="expression" dxfId="1042" priority="31">
      <formula>INDIRECT("K"&amp;ROW())="PPP"</formula>
    </cfRule>
    <cfRule type="expression" dxfId="1041" priority="32">
      <formula>INDIRECT("K"&amp;ROW())="Author"</formula>
    </cfRule>
  </conditionalFormatting>
  <conditionalFormatting sqref="L15">
    <cfRule type="expression" dxfId="1040" priority="25">
      <formula>INDIRECT("K"&amp;ROW())="Office"</formula>
    </cfRule>
    <cfRule type="expression" dxfId="1039" priority="26">
      <formula>INDIRECT("K"&amp;ROW())="Editor"</formula>
    </cfRule>
    <cfRule type="expression" dxfId="1038" priority="27">
      <formula>INDIRECT("K"&amp;ROW())="PPP"</formula>
    </cfRule>
    <cfRule type="expression" dxfId="1037" priority="28">
      <formula>INDIRECT("K"&amp;ROW())="Author"</formula>
    </cfRule>
  </conditionalFormatting>
  <conditionalFormatting sqref="B16:G16 I16">
    <cfRule type="expression" dxfId="1036" priority="21">
      <formula>INDIRECT("K"&amp;ROW())="Office"</formula>
    </cfRule>
    <cfRule type="expression" dxfId="1035" priority="22">
      <formula>INDIRECT("K"&amp;ROW())="Editor"</formula>
    </cfRule>
    <cfRule type="expression" dxfId="1034" priority="23">
      <formula>INDIRECT("K"&amp;ROW())="PPP"</formula>
    </cfRule>
    <cfRule type="expression" dxfId="1033" priority="24">
      <formula>INDIRECT("K"&amp;ROW())="Author"</formula>
    </cfRule>
  </conditionalFormatting>
  <conditionalFormatting sqref="J16">
    <cfRule type="expression" dxfId="1032" priority="17">
      <formula>INDIRECT("K"&amp;ROW())="Office"</formula>
    </cfRule>
    <cfRule type="expression" dxfId="1031" priority="18">
      <formula>INDIRECT("K"&amp;ROW())="Editor"</formula>
    </cfRule>
    <cfRule type="expression" dxfId="1030" priority="19">
      <formula>INDIRECT("K"&amp;ROW())="PPP"</formula>
    </cfRule>
    <cfRule type="expression" dxfId="1029" priority="20">
      <formula>INDIRECT("K"&amp;ROW())="Author"</formula>
    </cfRule>
  </conditionalFormatting>
  <conditionalFormatting sqref="H16">
    <cfRule type="expression" dxfId="1028" priority="13">
      <formula>INDIRECT("K"&amp;ROW())="Office"</formula>
    </cfRule>
    <cfRule type="expression" dxfId="1027" priority="14">
      <formula>INDIRECT("K"&amp;ROW())="Editor"</formula>
    </cfRule>
    <cfRule type="expression" dxfId="1026" priority="15">
      <formula>INDIRECT("K"&amp;ROW())="PPP"</formula>
    </cfRule>
    <cfRule type="expression" dxfId="1025" priority="16">
      <formula>INDIRECT("K"&amp;ROW())="Author"</formula>
    </cfRule>
  </conditionalFormatting>
  <conditionalFormatting sqref="A16">
    <cfRule type="expression" dxfId="1024" priority="9">
      <formula>INDIRECT("K"&amp;ROW())="Office"</formula>
    </cfRule>
    <cfRule type="expression" dxfId="1023" priority="10">
      <formula>INDIRECT("K"&amp;ROW())="Editor"</formula>
    </cfRule>
    <cfRule type="expression" dxfId="1022" priority="11">
      <formula>INDIRECT("K"&amp;ROW())="PPP"</formula>
    </cfRule>
    <cfRule type="expression" dxfId="1021" priority="12">
      <formula>INDIRECT("K"&amp;ROW())="Author"</formula>
    </cfRule>
  </conditionalFormatting>
  <conditionalFormatting sqref="K16">
    <cfRule type="expression" dxfId="1020" priority="5">
      <formula>INDIRECT("K"&amp;ROW())="Office"</formula>
    </cfRule>
    <cfRule type="expression" dxfId="1019" priority="6">
      <formula>INDIRECT("K"&amp;ROW())="Editor"</formula>
    </cfRule>
    <cfRule type="expression" dxfId="1018" priority="7">
      <formula>INDIRECT("K"&amp;ROW())="PPP"</formula>
    </cfRule>
    <cfRule type="expression" dxfId="1017" priority="8">
      <formula>INDIRECT("K"&amp;ROW())="Author"</formula>
    </cfRule>
  </conditionalFormatting>
  <conditionalFormatting sqref="L16">
    <cfRule type="expression" dxfId="1016" priority="1">
      <formula>INDIRECT("K"&amp;ROW())="Office"</formula>
    </cfRule>
    <cfRule type="expression" dxfId="1015" priority="2">
      <formula>INDIRECT("K"&amp;ROW())="Editor"</formula>
    </cfRule>
    <cfRule type="expression" dxfId="1014" priority="3">
      <formula>INDIRECT("K"&amp;ROW())="PPP"</formula>
    </cfRule>
    <cfRule type="expression" dxfId="1013" priority="4">
      <formula>INDIRECT("K"&amp;ROW())="Author"</formula>
    </cfRule>
  </conditionalFormatting>
  <pageMargins left="0.25" right="0.25" top="0.75" bottom="0.75" header="0.3" footer="0.3"/>
  <pageSetup paperSize="9" scale="57" fitToHeight="0" orientation="portrait" r:id="rId1"/>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429"/>
  <sheetViews>
    <sheetView showGridLines="0" zoomScale="90" zoomScaleNormal="90" zoomScaleSheetLayoutView="100" workbookViewId="0">
      <selection activeCell="C9" sqref="C9"/>
    </sheetView>
  </sheetViews>
  <sheetFormatPr defaultColWidth="9.42578125" defaultRowHeight="14.25" outlineLevelRow="1"/>
  <cols>
    <col min="1" max="3" width="5.5703125" style="22" customWidth="1"/>
    <col min="4" max="4" width="16.5703125" style="22" customWidth="1"/>
    <col min="5" max="5" width="7.42578125" style="22" customWidth="1"/>
    <col min="6" max="6" width="18.5703125" style="22" customWidth="1"/>
    <col min="7" max="7" width="7.42578125" style="22" customWidth="1"/>
    <col min="8" max="8" width="71" style="76" customWidth="1"/>
    <col min="9" max="9" width="15" style="22" customWidth="1"/>
    <col min="10" max="10" width="11.5703125" style="22" customWidth="1"/>
    <col min="11" max="11" width="15" style="22" customWidth="1"/>
    <col min="12" max="12" width="21.5703125" style="22" customWidth="1"/>
    <col min="13" max="14" width="12.5703125" style="22" customWidth="1"/>
    <col min="15" max="16384" width="9.42578125" style="22"/>
  </cols>
  <sheetData>
    <row r="1" spans="1:14" ht="23.25">
      <c r="A1" s="23" t="s">
        <v>678</v>
      </c>
      <c r="B1" s="23"/>
      <c r="C1" s="23"/>
      <c r="D1" s="23"/>
      <c r="E1" s="23"/>
      <c r="F1" s="23"/>
      <c r="G1" s="23"/>
      <c r="H1" s="23"/>
      <c r="I1" s="23"/>
      <c r="J1" s="23"/>
      <c r="K1" s="23"/>
      <c r="L1" s="23"/>
      <c r="M1" s="103"/>
      <c r="N1" s="103"/>
    </row>
    <row r="2" spans="1:14">
      <c r="H2" s="80"/>
    </row>
    <row r="3" spans="1:14">
      <c r="F3" s="374" t="s">
        <v>3018</v>
      </c>
      <c r="G3" s="376">
        <v>8</v>
      </c>
      <c r="H3" s="105" t="s">
        <v>122</v>
      </c>
      <c r="I3" s="114">
        <f ca="1">COUNTIF(K:K,"&gt;="&amp;TODAY()-7)</f>
        <v>0</v>
      </c>
    </row>
    <row r="4" spans="1:14">
      <c r="F4" s="375"/>
      <c r="G4" s="377"/>
      <c r="H4" s="105" t="s">
        <v>3019</v>
      </c>
      <c r="I4" s="114">
        <f>COUNTIF(A:A,G3)</f>
        <v>5</v>
      </c>
    </row>
    <row r="6" spans="1:14" ht="44.25" customHeight="1">
      <c r="A6" s="283" t="s">
        <v>3016</v>
      </c>
      <c r="B6" s="283" t="s">
        <v>3017</v>
      </c>
      <c r="C6" s="284" t="s">
        <v>113</v>
      </c>
      <c r="D6" s="285" t="s">
        <v>0</v>
      </c>
      <c r="E6" s="285" t="s">
        <v>4</v>
      </c>
      <c r="F6" s="285" t="s">
        <v>1</v>
      </c>
      <c r="G6" s="285" t="s">
        <v>379</v>
      </c>
      <c r="H6" s="286" t="s">
        <v>2</v>
      </c>
      <c r="I6" s="287" t="s">
        <v>20</v>
      </c>
      <c r="J6" s="287" t="s">
        <v>106</v>
      </c>
      <c r="K6" s="287" t="s">
        <v>121</v>
      </c>
      <c r="L6" s="287" t="s">
        <v>1907</v>
      </c>
      <c r="M6" s="287" t="s">
        <v>3523</v>
      </c>
      <c r="N6" s="287" t="s">
        <v>3524</v>
      </c>
    </row>
    <row r="7" spans="1:14" ht="15">
      <c r="A7" s="281" t="s">
        <v>3953</v>
      </c>
      <c r="B7" s="280"/>
      <c r="C7" s="280"/>
      <c r="D7" s="280"/>
      <c r="E7" s="280"/>
      <c r="F7" s="280"/>
      <c r="G7" s="280"/>
      <c r="H7" s="280"/>
      <c r="I7" s="280"/>
      <c r="J7" s="280"/>
      <c r="K7" s="280"/>
      <c r="L7" s="280"/>
      <c r="M7" s="56"/>
      <c r="N7" s="282"/>
    </row>
    <row r="8" spans="1:14" ht="28.5">
      <c r="A8" s="107">
        <v>8</v>
      </c>
      <c r="B8" s="107">
        <v>5</v>
      </c>
      <c r="C8" s="69" t="s">
        <v>1072</v>
      </c>
      <c r="D8" s="70" t="s">
        <v>3965</v>
      </c>
      <c r="E8" s="70" t="s">
        <v>230</v>
      </c>
      <c r="F8" s="70" t="s">
        <v>3966</v>
      </c>
      <c r="G8" s="70" t="s">
        <v>694</v>
      </c>
      <c r="H8" s="89" t="s">
        <v>3998</v>
      </c>
      <c r="I8" s="72">
        <v>43836</v>
      </c>
      <c r="J8" s="65">
        <v>19</v>
      </c>
      <c r="K8" s="72">
        <v>43972</v>
      </c>
      <c r="L8" s="72"/>
      <c r="M8" s="65" t="str">
        <f t="shared" ref="M8" si="0">IF(J8&gt;24,"Y","N")</f>
        <v>N</v>
      </c>
      <c r="N8" s="65" t="str">
        <f>IF(M8="Y",J8-24,"-")</f>
        <v>-</v>
      </c>
    </row>
    <row r="9" spans="1:14" ht="28.5">
      <c r="A9" s="107">
        <v>8</v>
      </c>
      <c r="B9" s="107">
        <v>4</v>
      </c>
      <c r="C9" s="69" t="s">
        <v>1052</v>
      </c>
      <c r="D9" s="70" t="s">
        <v>3908</v>
      </c>
      <c r="E9" s="70" t="s">
        <v>230</v>
      </c>
      <c r="F9" s="70" t="s">
        <v>3909</v>
      </c>
      <c r="G9" s="70" t="s">
        <v>2085</v>
      </c>
      <c r="H9" s="89" t="s">
        <v>3911</v>
      </c>
      <c r="I9" s="72">
        <v>43776</v>
      </c>
      <c r="J9" s="65">
        <v>21</v>
      </c>
      <c r="K9" s="72">
        <v>43922</v>
      </c>
      <c r="L9" s="72"/>
      <c r="M9" s="65" t="str">
        <f t="shared" ref="M9:M18" si="1">IF(J9&gt;24,"Y","N")</f>
        <v>N</v>
      </c>
      <c r="N9" s="65" t="str">
        <f>IF(M9="Y",J9-24,"-")</f>
        <v>-</v>
      </c>
    </row>
    <row r="10" spans="1:14" ht="38.25">
      <c r="A10" s="107">
        <v>8</v>
      </c>
      <c r="B10" s="107">
        <v>3</v>
      </c>
      <c r="C10" s="69" t="s">
        <v>889</v>
      </c>
      <c r="D10" s="70" t="s">
        <v>3058</v>
      </c>
      <c r="E10" s="70" t="s">
        <v>230</v>
      </c>
      <c r="F10" s="70" t="s">
        <v>3056</v>
      </c>
      <c r="G10" s="70" t="s">
        <v>694</v>
      </c>
      <c r="H10" s="89" t="s">
        <v>3057</v>
      </c>
      <c r="I10" s="72">
        <v>43185</v>
      </c>
      <c r="J10" s="65">
        <v>105.42857142857143</v>
      </c>
      <c r="K10" s="72">
        <v>43922</v>
      </c>
      <c r="L10" s="72"/>
      <c r="M10" s="65" t="str">
        <f t="shared" si="1"/>
        <v>Y</v>
      </c>
      <c r="N10" s="65">
        <f>IF(M10="Y",J10-24,"-")</f>
        <v>81.428571428571431</v>
      </c>
    </row>
    <row r="11" spans="1:14" ht="38.25">
      <c r="A11" s="107">
        <v>8</v>
      </c>
      <c r="B11" s="107">
        <v>2</v>
      </c>
      <c r="C11" s="69" t="s">
        <v>941</v>
      </c>
      <c r="D11" s="70" t="s">
        <v>3486</v>
      </c>
      <c r="E11" s="70" t="s">
        <v>230</v>
      </c>
      <c r="F11" s="70" t="s">
        <v>3487</v>
      </c>
      <c r="G11" s="70" t="s">
        <v>2088</v>
      </c>
      <c r="H11" s="89" t="s">
        <v>3488</v>
      </c>
      <c r="I11" s="72">
        <v>43518</v>
      </c>
      <c r="J11" s="65">
        <v>49</v>
      </c>
      <c r="K11" s="72">
        <v>43861</v>
      </c>
      <c r="L11" s="72"/>
      <c r="M11" s="65" t="str">
        <f t="shared" si="1"/>
        <v>Y</v>
      </c>
      <c r="N11" s="65">
        <f>IF(M11="Y",J11-24,"-")</f>
        <v>25</v>
      </c>
    </row>
    <row r="12" spans="1:14" ht="28.5">
      <c r="A12" s="107">
        <v>8</v>
      </c>
      <c r="B12" s="107">
        <v>1</v>
      </c>
      <c r="C12" s="69" t="s">
        <v>1050</v>
      </c>
      <c r="D12" s="70" t="s">
        <v>3819</v>
      </c>
      <c r="E12" s="70" t="s">
        <v>230</v>
      </c>
      <c r="F12" s="70" t="s">
        <v>3820</v>
      </c>
      <c r="G12" s="70" t="s">
        <v>694</v>
      </c>
      <c r="H12" s="89" t="s">
        <v>3821</v>
      </c>
      <c r="I12" s="72">
        <v>43724</v>
      </c>
      <c r="J12" s="65">
        <v>19.428571428571427</v>
      </c>
      <c r="K12" s="72">
        <v>43860</v>
      </c>
      <c r="L12" s="72"/>
      <c r="M12" s="65" t="str">
        <f t="shared" si="1"/>
        <v>N</v>
      </c>
      <c r="N12" s="65" t="str">
        <f t="shared" ref="N12" si="2">IF(M12="Y",J12-24,"-")</f>
        <v>-</v>
      </c>
    </row>
    <row r="13" spans="1:14" ht="15">
      <c r="A13" s="281" t="s">
        <v>3394</v>
      </c>
      <c r="B13" s="280"/>
      <c r="C13" s="280"/>
      <c r="D13" s="280"/>
      <c r="E13" s="280"/>
      <c r="F13" s="280"/>
      <c r="G13" s="280"/>
      <c r="H13" s="280"/>
      <c r="I13" s="280"/>
      <c r="J13" s="280"/>
      <c r="K13" s="280"/>
      <c r="L13" s="280"/>
      <c r="M13" s="56" t="str">
        <f t="shared" si="1"/>
        <v>N</v>
      </c>
      <c r="N13" s="282"/>
    </row>
    <row r="14" spans="1:14" ht="28.5">
      <c r="A14" s="107">
        <v>7</v>
      </c>
      <c r="B14" s="107">
        <v>10</v>
      </c>
      <c r="C14" s="69" t="s">
        <v>1045</v>
      </c>
      <c r="D14" s="70" t="s">
        <v>3729</v>
      </c>
      <c r="E14" s="70" t="s">
        <v>230</v>
      </c>
      <c r="F14" s="70" t="s">
        <v>3731</v>
      </c>
      <c r="G14" s="70" t="s">
        <v>2088</v>
      </c>
      <c r="H14" s="89" t="s">
        <v>3733</v>
      </c>
      <c r="I14" s="72">
        <v>43654</v>
      </c>
      <c r="J14" s="65">
        <v>23.571428571428573</v>
      </c>
      <c r="K14" s="72">
        <v>43817</v>
      </c>
      <c r="L14" s="72"/>
      <c r="M14" s="65" t="str">
        <f t="shared" si="1"/>
        <v>N</v>
      </c>
      <c r="N14" s="65" t="str">
        <f t="shared" ref="N14:N15" si="3">IF(M14="Y",J14-24,"-")</f>
        <v>-</v>
      </c>
    </row>
    <row r="15" spans="1:14" ht="28.5">
      <c r="A15" s="107">
        <v>7</v>
      </c>
      <c r="B15" s="107">
        <v>9</v>
      </c>
      <c r="C15" s="69" t="s">
        <v>986</v>
      </c>
      <c r="D15" s="70" t="s">
        <v>3728</v>
      </c>
      <c r="E15" s="70" t="s">
        <v>230</v>
      </c>
      <c r="F15" s="70" t="s">
        <v>3730</v>
      </c>
      <c r="G15" s="70" t="s">
        <v>2088</v>
      </c>
      <c r="H15" s="89" t="s">
        <v>3732</v>
      </c>
      <c r="I15" s="72">
        <v>43650</v>
      </c>
      <c r="J15" s="65">
        <v>16</v>
      </c>
      <c r="K15" s="72">
        <v>43762</v>
      </c>
      <c r="L15" s="72"/>
      <c r="M15" s="65" t="str">
        <f t="shared" si="1"/>
        <v>N</v>
      </c>
      <c r="N15" s="65" t="str">
        <f t="shared" si="3"/>
        <v>-</v>
      </c>
    </row>
    <row r="16" spans="1:14" ht="28.5">
      <c r="A16" s="107">
        <v>7</v>
      </c>
      <c r="B16" s="107">
        <v>8</v>
      </c>
      <c r="C16" s="69" t="s">
        <v>983</v>
      </c>
      <c r="D16" s="70" t="s">
        <v>3715</v>
      </c>
      <c r="E16" s="70" t="s">
        <v>230</v>
      </c>
      <c r="F16" s="70" t="s">
        <v>3716</v>
      </c>
      <c r="G16" s="70" t="s">
        <v>2085</v>
      </c>
      <c r="H16" s="89" t="s">
        <v>3718</v>
      </c>
      <c r="I16" s="72">
        <v>43642</v>
      </c>
      <c r="J16" s="65">
        <f ca="1">('PGfAR Prod'!$F$3-I16)/7</f>
        <v>56.142857142857146</v>
      </c>
      <c r="K16" s="72">
        <v>43739</v>
      </c>
      <c r="L16" s="72"/>
      <c r="M16" s="65" t="str">
        <f t="shared" ca="1" si="1"/>
        <v>Y</v>
      </c>
      <c r="N16" s="65">
        <f t="shared" ref="N16" ca="1" si="4">IF(M16="Y",J16-24,"-")</f>
        <v>32.142857142857146</v>
      </c>
    </row>
    <row r="17" spans="1:14" ht="38.25">
      <c r="A17" s="107">
        <v>7</v>
      </c>
      <c r="B17" s="107">
        <v>7</v>
      </c>
      <c r="C17" s="69" t="s">
        <v>948</v>
      </c>
      <c r="D17" s="70" t="s">
        <v>3808</v>
      </c>
      <c r="E17" s="70" t="s">
        <v>230</v>
      </c>
      <c r="F17" s="70" t="s">
        <v>3535</v>
      </c>
      <c r="G17" s="70" t="s">
        <v>2088</v>
      </c>
      <c r="H17" s="89" t="s">
        <v>3536</v>
      </c>
      <c r="I17" s="72" t="s">
        <v>3825</v>
      </c>
      <c r="J17" s="65">
        <v>29</v>
      </c>
      <c r="K17" s="72">
        <v>43710</v>
      </c>
      <c r="L17" s="72"/>
      <c r="M17" s="65" t="str">
        <f t="shared" si="1"/>
        <v>Y</v>
      </c>
      <c r="N17" s="65">
        <f t="shared" ref="N17:N23" si="5">IF(M17="Y",J17-24,"-")</f>
        <v>5</v>
      </c>
    </row>
    <row r="18" spans="1:14" ht="28.5">
      <c r="A18" s="107">
        <v>7</v>
      </c>
      <c r="B18" s="107">
        <v>6</v>
      </c>
      <c r="C18" s="69" t="s">
        <v>924</v>
      </c>
      <c r="D18" s="70" t="s">
        <v>3414</v>
      </c>
      <c r="E18" s="70" t="s">
        <v>351</v>
      </c>
      <c r="F18" s="70" t="s">
        <v>3415</v>
      </c>
      <c r="G18" s="70" t="s">
        <v>2085</v>
      </c>
      <c r="H18" s="89" t="s">
        <v>3416</v>
      </c>
      <c r="I18" s="72" t="s">
        <v>3807</v>
      </c>
      <c r="J18" s="65">
        <v>37</v>
      </c>
      <c r="K18" s="72">
        <v>43728</v>
      </c>
      <c r="L18" s="72"/>
      <c r="M18" s="65" t="str">
        <f t="shared" si="1"/>
        <v>Y</v>
      </c>
      <c r="N18" s="65">
        <f t="shared" si="5"/>
        <v>13</v>
      </c>
    </row>
    <row r="19" spans="1:14" ht="28.5">
      <c r="A19" s="107">
        <v>7</v>
      </c>
      <c r="B19" s="107">
        <v>5</v>
      </c>
      <c r="C19" s="69" t="s">
        <v>922</v>
      </c>
      <c r="D19" s="70" t="s">
        <v>3257</v>
      </c>
      <c r="E19" s="70" t="s">
        <v>230</v>
      </c>
      <c r="F19" s="70" t="s">
        <v>3258</v>
      </c>
      <c r="G19" s="70" t="s">
        <v>694</v>
      </c>
      <c r="H19" s="89" t="s">
        <v>3260</v>
      </c>
      <c r="I19" s="72">
        <v>43346</v>
      </c>
      <c r="J19" s="65">
        <v>50.428571428571431</v>
      </c>
      <c r="K19" s="72">
        <v>43699</v>
      </c>
      <c r="L19" s="72"/>
      <c r="M19" s="65" t="str">
        <f>IF(J19&gt;24,"Y","N")</f>
        <v>Y</v>
      </c>
      <c r="N19" s="65">
        <f t="shared" si="5"/>
        <v>26.428571428571431</v>
      </c>
    </row>
    <row r="20" spans="1:14" ht="38.25">
      <c r="A20" s="107">
        <v>7</v>
      </c>
      <c r="B20" s="107">
        <v>4</v>
      </c>
      <c r="C20" s="69" t="s">
        <v>940</v>
      </c>
      <c r="D20" s="70" t="s">
        <v>3466</v>
      </c>
      <c r="E20" s="70" t="s">
        <v>230</v>
      </c>
      <c r="F20" s="70" t="s">
        <v>3467</v>
      </c>
      <c r="G20" s="70" t="s">
        <v>2085</v>
      </c>
      <c r="H20" s="89" t="s">
        <v>3468</v>
      </c>
      <c r="I20" s="72">
        <v>43514</v>
      </c>
      <c r="J20" s="65">
        <v>13.571428571428571</v>
      </c>
      <c r="K20" s="72">
        <v>43609</v>
      </c>
      <c r="L20" s="72"/>
      <c r="M20" s="65" t="str">
        <f>IF(J20&gt;24,"Y","N")</f>
        <v>N</v>
      </c>
      <c r="N20" s="65" t="str">
        <f t="shared" si="5"/>
        <v>-</v>
      </c>
    </row>
    <row r="21" spans="1:14" ht="28.5">
      <c r="A21" s="107">
        <v>7</v>
      </c>
      <c r="B21" s="107">
        <v>3</v>
      </c>
      <c r="C21" s="69" t="s">
        <v>923</v>
      </c>
      <c r="D21" s="70" t="s">
        <v>3390</v>
      </c>
      <c r="E21" s="70" t="s">
        <v>230</v>
      </c>
      <c r="F21" s="70" t="s">
        <v>3391</v>
      </c>
      <c r="G21" s="70" t="s">
        <v>2088</v>
      </c>
      <c r="H21" s="89" t="s">
        <v>3392</v>
      </c>
      <c r="I21" s="72">
        <v>43447</v>
      </c>
      <c r="J21" s="65">
        <v>19.571428571428573</v>
      </c>
      <c r="K21" s="72">
        <v>43584</v>
      </c>
      <c r="L21" s="72"/>
      <c r="M21" s="65" t="str">
        <f>IF(J21&gt;24,"Y","N")</f>
        <v>N</v>
      </c>
      <c r="N21" s="65" t="str">
        <f t="shared" si="5"/>
        <v>-</v>
      </c>
    </row>
    <row r="22" spans="1:14" ht="51">
      <c r="A22" s="107">
        <v>7</v>
      </c>
      <c r="B22" s="107">
        <v>2</v>
      </c>
      <c r="C22" s="69" t="s">
        <v>892</v>
      </c>
      <c r="D22" s="70" t="s">
        <v>3256</v>
      </c>
      <c r="E22" s="70" t="s">
        <v>230</v>
      </c>
      <c r="F22" s="70" t="s">
        <v>3576</v>
      </c>
      <c r="G22" s="70" t="s">
        <v>2085</v>
      </c>
      <c r="H22" s="89" t="s">
        <v>3259</v>
      </c>
      <c r="I22" s="72">
        <v>43325</v>
      </c>
      <c r="J22" s="65">
        <v>36</v>
      </c>
      <c r="K22" s="72">
        <v>43580</v>
      </c>
      <c r="L22" s="72"/>
      <c r="M22" s="65" t="str">
        <f>IF(J22&gt;24,"Y","N")</f>
        <v>Y</v>
      </c>
      <c r="N22" s="65">
        <f t="shared" si="5"/>
        <v>12</v>
      </c>
    </row>
    <row r="23" spans="1:14" ht="38.25">
      <c r="A23" s="107">
        <v>7</v>
      </c>
      <c r="B23" s="107">
        <v>1</v>
      </c>
      <c r="C23" s="69" t="s">
        <v>891</v>
      </c>
      <c r="D23" s="70" t="s">
        <v>3215</v>
      </c>
      <c r="E23" s="70" t="s">
        <v>230</v>
      </c>
      <c r="F23" s="70" t="s">
        <v>3216</v>
      </c>
      <c r="G23" s="70" t="s">
        <v>2088</v>
      </c>
      <c r="H23" s="89" t="s">
        <v>3217</v>
      </c>
      <c r="I23" s="72">
        <v>43315</v>
      </c>
      <c r="J23" s="65">
        <v>36</v>
      </c>
      <c r="K23" s="72">
        <v>43567</v>
      </c>
      <c r="L23" s="72"/>
      <c r="M23" s="65" t="str">
        <f>IF(J23&gt;24,"Y","N")</f>
        <v>Y</v>
      </c>
      <c r="N23" s="65">
        <f t="shared" si="5"/>
        <v>12</v>
      </c>
    </row>
    <row r="24" spans="1:14" ht="15">
      <c r="A24" s="281" t="s">
        <v>2963</v>
      </c>
      <c r="B24" s="280"/>
      <c r="C24" s="280"/>
      <c r="D24" s="280"/>
      <c r="E24" s="280"/>
      <c r="F24" s="280"/>
      <c r="G24" s="280"/>
      <c r="H24" s="280"/>
      <c r="I24" s="280"/>
      <c r="J24" s="280"/>
      <c r="K24" s="280"/>
      <c r="L24" s="280"/>
      <c r="M24" s="56"/>
      <c r="N24" s="282"/>
    </row>
    <row r="25" spans="1:14" ht="28.5">
      <c r="A25" s="107">
        <v>6</v>
      </c>
      <c r="B25" s="107">
        <v>7</v>
      </c>
      <c r="C25" s="69" t="s">
        <v>831</v>
      </c>
      <c r="D25" s="70" t="s">
        <v>2420</v>
      </c>
      <c r="E25" s="70" t="s">
        <v>230</v>
      </c>
      <c r="F25" s="70" t="s">
        <v>2421</v>
      </c>
      <c r="G25" s="70" t="s">
        <v>694</v>
      </c>
      <c r="H25" s="89" t="s">
        <v>2424</v>
      </c>
      <c r="I25" s="72">
        <v>42781</v>
      </c>
      <c r="J25" s="65">
        <v>96</v>
      </c>
      <c r="K25" s="72">
        <v>43453</v>
      </c>
      <c r="L25" s="72">
        <v>43158</v>
      </c>
      <c r="M25" s="65" t="str">
        <f t="shared" ref="M25:M87" si="6">IF(J25&gt;24,"Y","N")</f>
        <v>Y</v>
      </c>
      <c r="N25" s="65">
        <f t="shared" ref="N25:N87" si="7">IF(M25="Y",J25-24,"-")</f>
        <v>72</v>
      </c>
    </row>
    <row r="26" spans="1:14" ht="51">
      <c r="A26" s="107">
        <v>6</v>
      </c>
      <c r="B26" s="107">
        <v>6</v>
      </c>
      <c r="C26" s="69" t="s">
        <v>837</v>
      </c>
      <c r="D26" s="70" t="s">
        <v>2431</v>
      </c>
      <c r="E26" s="70" t="s">
        <v>230</v>
      </c>
      <c r="F26" s="70" t="s">
        <v>2432</v>
      </c>
      <c r="G26" s="70" t="s">
        <v>433</v>
      </c>
      <c r="H26" s="89" t="s">
        <v>2434</v>
      </c>
      <c r="I26" s="72">
        <v>42793</v>
      </c>
      <c r="J26" s="65">
        <v>81.142857142857139</v>
      </c>
      <c r="K26" s="72">
        <v>43361</v>
      </c>
      <c r="L26" s="72">
        <v>43060</v>
      </c>
      <c r="M26" s="65" t="str">
        <f t="shared" si="6"/>
        <v>Y</v>
      </c>
      <c r="N26" s="65">
        <f t="shared" si="7"/>
        <v>57.142857142857139</v>
      </c>
    </row>
    <row r="27" spans="1:14" ht="28.5">
      <c r="A27" s="107">
        <v>6</v>
      </c>
      <c r="B27" s="107">
        <v>5</v>
      </c>
      <c r="C27" s="69" t="s">
        <v>863</v>
      </c>
      <c r="D27" s="70" t="s">
        <v>2660</v>
      </c>
      <c r="E27" s="70" t="s">
        <v>230</v>
      </c>
      <c r="F27" s="70" t="s">
        <v>2659</v>
      </c>
      <c r="G27" s="70" t="s">
        <v>2088</v>
      </c>
      <c r="H27" s="89" t="s">
        <v>2661</v>
      </c>
      <c r="I27" s="72">
        <v>42936</v>
      </c>
      <c r="J27" s="65">
        <v>59.142857142857146</v>
      </c>
      <c r="K27" s="72">
        <v>43350</v>
      </c>
      <c r="L27" s="72"/>
      <c r="M27" s="65" t="str">
        <f t="shared" si="6"/>
        <v>Y</v>
      </c>
      <c r="N27" s="65">
        <f t="shared" si="7"/>
        <v>35.142857142857146</v>
      </c>
    </row>
    <row r="28" spans="1:14" ht="28.5">
      <c r="A28" s="107">
        <v>6</v>
      </c>
      <c r="B28" s="107">
        <v>4</v>
      </c>
      <c r="C28" s="69" t="s">
        <v>770</v>
      </c>
      <c r="D28" s="70" t="s">
        <v>2130</v>
      </c>
      <c r="E28" s="70" t="s">
        <v>230</v>
      </c>
      <c r="F28" s="70" t="s">
        <v>2131</v>
      </c>
      <c r="G28" s="70" t="s">
        <v>694</v>
      </c>
      <c r="H28" s="89" t="s">
        <v>2417</v>
      </c>
      <c r="I28" s="145">
        <v>42545</v>
      </c>
      <c r="J28" s="65">
        <v>108.85714285714286</v>
      </c>
      <c r="K28" s="72">
        <v>43307</v>
      </c>
      <c r="L28" s="72">
        <v>42992</v>
      </c>
      <c r="M28" s="65" t="str">
        <f t="shared" si="6"/>
        <v>Y</v>
      </c>
      <c r="N28" s="65">
        <f t="shared" si="7"/>
        <v>84.857142857142861</v>
      </c>
    </row>
    <row r="29" spans="1:14" ht="42.75">
      <c r="A29" s="107">
        <v>6</v>
      </c>
      <c r="B29" s="107">
        <v>3</v>
      </c>
      <c r="C29" s="69" t="s">
        <v>842</v>
      </c>
      <c r="D29" s="70" t="s">
        <v>2605</v>
      </c>
      <c r="E29" s="70" t="s">
        <v>230</v>
      </c>
      <c r="F29" s="70" t="s">
        <v>2598</v>
      </c>
      <c r="G29" s="70" t="s">
        <v>694</v>
      </c>
      <c r="H29" s="89" t="s">
        <v>2604</v>
      </c>
      <c r="I29" s="145">
        <v>42895</v>
      </c>
      <c r="J29" s="65">
        <v>55.857142857142854</v>
      </c>
      <c r="K29" s="72">
        <v>43286</v>
      </c>
      <c r="L29" s="72"/>
      <c r="M29" s="65" t="str">
        <f t="shared" si="6"/>
        <v>Y</v>
      </c>
      <c r="N29" s="65">
        <f t="shared" si="7"/>
        <v>31.857142857142854</v>
      </c>
    </row>
    <row r="30" spans="1:14" ht="42.75">
      <c r="A30" s="107">
        <v>6</v>
      </c>
      <c r="B30" s="107">
        <v>2</v>
      </c>
      <c r="C30" s="69" t="s">
        <v>864</v>
      </c>
      <c r="D30" s="70" t="s">
        <v>2687</v>
      </c>
      <c r="E30" s="70" t="s">
        <v>230</v>
      </c>
      <c r="F30" s="70" t="s">
        <v>2688</v>
      </c>
      <c r="G30" s="70" t="s">
        <v>694</v>
      </c>
      <c r="H30" s="89" t="s">
        <v>2689</v>
      </c>
      <c r="I30" s="145">
        <v>42949</v>
      </c>
      <c r="J30" s="65">
        <v>47.285714285714285</v>
      </c>
      <c r="K30" s="72">
        <v>43280</v>
      </c>
      <c r="L30" s="72"/>
      <c r="M30" s="65" t="str">
        <f t="shared" si="6"/>
        <v>Y</v>
      </c>
      <c r="N30" s="65">
        <f t="shared" si="7"/>
        <v>23.285714285714285</v>
      </c>
    </row>
    <row r="31" spans="1:14" ht="42.75">
      <c r="A31" s="107">
        <v>6</v>
      </c>
      <c r="B31" s="107">
        <v>1</v>
      </c>
      <c r="C31" s="69" t="s">
        <v>841</v>
      </c>
      <c r="D31" s="70" t="s">
        <v>2536</v>
      </c>
      <c r="E31" s="70" t="s">
        <v>230</v>
      </c>
      <c r="F31" s="70" t="s">
        <v>2539</v>
      </c>
      <c r="G31" s="70" t="s">
        <v>390</v>
      </c>
      <c r="H31" s="89" t="s">
        <v>2537</v>
      </c>
      <c r="I31" s="145">
        <v>42853</v>
      </c>
      <c r="J31" s="65">
        <v>45.857142857142854</v>
      </c>
      <c r="K31" s="72">
        <v>43174</v>
      </c>
      <c r="L31" s="72"/>
      <c r="M31" s="65" t="str">
        <f t="shared" si="6"/>
        <v>Y</v>
      </c>
      <c r="N31" s="65">
        <f t="shared" si="7"/>
        <v>21.857142857142854</v>
      </c>
    </row>
    <row r="32" spans="1:14" ht="15">
      <c r="A32" s="281" t="s">
        <v>2333</v>
      </c>
      <c r="B32" s="280"/>
      <c r="C32" s="280"/>
      <c r="D32" s="280"/>
      <c r="E32" s="280"/>
      <c r="F32" s="280"/>
      <c r="G32" s="280"/>
      <c r="H32" s="280"/>
      <c r="I32" s="280"/>
      <c r="J32" s="280"/>
      <c r="K32" s="280"/>
      <c r="L32" s="280"/>
      <c r="M32" s="56"/>
      <c r="N32" s="282"/>
    </row>
    <row r="33" spans="1:14" ht="57">
      <c r="A33" s="288">
        <v>5</v>
      </c>
      <c r="B33" s="288">
        <v>19</v>
      </c>
      <c r="C33" s="289" t="s">
        <v>865</v>
      </c>
      <c r="D33" s="290" t="s">
        <v>2735</v>
      </c>
      <c r="E33" s="290" t="s">
        <v>230</v>
      </c>
      <c r="F33" s="290" t="s">
        <v>2736</v>
      </c>
      <c r="G33" s="290" t="s">
        <v>694</v>
      </c>
      <c r="H33" s="291" t="s">
        <v>2737</v>
      </c>
      <c r="I33" s="292">
        <v>42958</v>
      </c>
      <c r="J33" s="293">
        <f ca="1">('PGfAR Prod'!$F$3-I33)/7</f>
        <v>153.85714285714286</v>
      </c>
      <c r="K33" s="294">
        <v>43068</v>
      </c>
      <c r="L33" s="72"/>
      <c r="M33" s="65" t="str">
        <f t="shared" ca="1" si="6"/>
        <v>Y</v>
      </c>
      <c r="N33" s="65">
        <f t="shared" ca="1" si="7"/>
        <v>129.85714285714286</v>
      </c>
    </row>
    <row r="34" spans="1:14" ht="28.5">
      <c r="A34" s="107">
        <v>5</v>
      </c>
      <c r="B34" s="107">
        <v>18</v>
      </c>
      <c r="C34" s="69" t="s">
        <v>860</v>
      </c>
      <c r="D34" s="70" t="s">
        <v>2651</v>
      </c>
      <c r="E34" s="70" t="s">
        <v>230</v>
      </c>
      <c r="F34" s="70" t="s">
        <v>2656</v>
      </c>
      <c r="G34" s="70" t="s">
        <v>694</v>
      </c>
      <c r="H34" s="89" t="s">
        <v>2655</v>
      </c>
      <c r="I34" s="145">
        <v>42930</v>
      </c>
      <c r="J34" s="65">
        <f ca="1">('PGfAR Prod'!$F$3-I34)/7</f>
        <v>157.85714285714286</v>
      </c>
      <c r="K34" s="72">
        <v>43053</v>
      </c>
      <c r="L34" s="72"/>
      <c r="M34" s="65" t="str">
        <f t="shared" ca="1" si="6"/>
        <v>Y</v>
      </c>
      <c r="N34" s="65">
        <f t="shared" ca="1" si="7"/>
        <v>133.85714285714286</v>
      </c>
    </row>
    <row r="35" spans="1:14" ht="71.25">
      <c r="A35" s="107">
        <v>5</v>
      </c>
      <c r="B35" s="107">
        <v>17</v>
      </c>
      <c r="C35" s="69" t="s">
        <v>838</v>
      </c>
      <c r="D35" s="70" t="s">
        <v>2796</v>
      </c>
      <c r="E35" s="70" t="s">
        <v>230</v>
      </c>
      <c r="F35" s="70" t="s">
        <v>2527</v>
      </c>
      <c r="G35" s="70" t="s">
        <v>2088</v>
      </c>
      <c r="H35" s="89" t="s">
        <v>2526</v>
      </c>
      <c r="I35" s="145">
        <v>42836</v>
      </c>
      <c r="J35" s="65">
        <f ca="1">('PGfAR Prod'!$F$3-I35)/7</f>
        <v>171.28571428571428</v>
      </c>
      <c r="K35" s="72">
        <v>43007</v>
      </c>
      <c r="L35" s="72"/>
      <c r="M35" s="65" t="str">
        <f t="shared" ca="1" si="6"/>
        <v>Y</v>
      </c>
      <c r="N35" s="65">
        <f t="shared" ca="1" si="7"/>
        <v>147.28571428571428</v>
      </c>
    </row>
    <row r="36" spans="1:14" ht="42.75">
      <c r="A36" s="107">
        <v>5</v>
      </c>
      <c r="B36" s="107">
        <v>16</v>
      </c>
      <c r="C36" s="69" t="s">
        <v>826</v>
      </c>
      <c r="D36" s="70" t="s">
        <v>2280</v>
      </c>
      <c r="E36" s="70" t="s">
        <v>230</v>
      </c>
      <c r="F36" s="70" t="s">
        <v>2281</v>
      </c>
      <c r="G36" s="70" t="s">
        <v>433</v>
      </c>
      <c r="H36" s="89" t="s">
        <v>2282</v>
      </c>
      <c r="I36" s="145">
        <v>42676</v>
      </c>
      <c r="J36" s="65">
        <f ca="1">('PGfAR Prod'!$F$3-I36)/7</f>
        <v>194.14285714285714</v>
      </c>
      <c r="K36" s="72">
        <v>42978</v>
      </c>
      <c r="L36" s="72"/>
      <c r="M36" s="65" t="str">
        <f t="shared" ca="1" si="6"/>
        <v>Y</v>
      </c>
      <c r="N36" s="65">
        <f t="shared" ca="1" si="7"/>
        <v>170.14285714285714</v>
      </c>
    </row>
    <row r="37" spans="1:14" ht="42.75">
      <c r="A37" s="107">
        <v>5</v>
      </c>
      <c r="B37" s="107">
        <v>15</v>
      </c>
      <c r="C37" s="69" t="s">
        <v>836</v>
      </c>
      <c r="D37" s="70" t="s">
        <v>2422</v>
      </c>
      <c r="E37" s="70" t="s">
        <v>351</v>
      </c>
      <c r="F37" s="70" t="s">
        <v>2423</v>
      </c>
      <c r="G37" s="70" t="s">
        <v>626</v>
      </c>
      <c r="H37" s="89" t="s">
        <v>2425</v>
      </c>
      <c r="I37" s="145">
        <v>42786</v>
      </c>
      <c r="J37" s="65">
        <f ca="1">('PGfAR Prod'!$F$3-I37)/7</f>
        <v>178.42857142857142</v>
      </c>
      <c r="K37" s="72">
        <v>42958</v>
      </c>
      <c r="L37" s="72"/>
      <c r="M37" s="65" t="str">
        <f t="shared" ca="1" si="6"/>
        <v>Y</v>
      </c>
      <c r="N37" s="65">
        <f t="shared" ca="1" si="7"/>
        <v>154.42857142857142</v>
      </c>
    </row>
    <row r="38" spans="1:14" ht="85.5">
      <c r="A38" s="107">
        <v>5</v>
      </c>
      <c r="B38" s="107">
        <v>14</v>
      </c>
      <c r="C38" s="69" t="s">
        <v>749</v>
      </c>
      <c r="D38" s="70" t="s">
        <v>2106</v>
      </c>
      <c r="E38" s="70" t="s">
        <v>230</v>
      </c>
      <c r="F38" s="70" t="s">
        <v>2107</v>
      </c>
      <c r="G38" s="70" t="s">
        <v>694</v>
      </c>
      <c r="H38" s="89" t="s">
        <v>2108</v>
      </c>
      <c r="I38" s="145">
        <v>42541</v>
      </c>
      <c r="J38" s="65">
        <f ca="1">('PGfAR Prod'!$F$3-I38)/7</f>
        <v>213.42857142857142</v>
      </c>
      <c r="K38" s="72">
        <v>42950</v>
      </c>
      <c r="L38" s="72" t="s">
        <v>2663</v>
      </c>
      <c r="M38" s="65" t="str">
        <f t="shared" ca="1" si="6"/>
        <v>Y</v>
      </c>
      <c r="N38" s="65">
        <f t="shared" ca="1" si="7"/>
        <v>189.42857142857142</v>
      </c>
    </row>
    <row r="39" spans="1:14" ht="57">
      <c r="A39" s="107">
        <v>5</v>
      </c>
      <c r="B39" s="107">
        <v>13</v>
      </c>
      <c r="C39" s="69" t="s">
        <v>825</v>
      </c>
      <c r="D39" s="70" t="s">
        <v>2235</v>
      </c>
      <c r="E39" s="70" t="s">
        <v>351</v>
      </c>
      <c r="F39" s="70" t="s">
        <v>2236</v>
      </c>
      <c r="G39" s="70" t="s">
        <v>694</v>
      </c>
      <c r="H39" s="89" t="s">
        <v>2239</v>
      </c>
      <c r="I39" s="145">
        <v>42642</v>
      </c>
      <c r="J39" s="65">
        <f ca="1">('PGfAR Prod'!$F$3-I39)/7</f>
        <v>199</v>
      </c>
      <c r="K39" s="72">
        <v>42947</v>
      </c>
      <c r="L39" s="72"/>
      <c r="M39" s="65" t="str">
        <f t="shared" ca="1" si="6"/>
        <v>Y</v>
      </c>
      <c r="N39" s="65">
        <f t="shared" ca="1" si="7"/>
        <v>175</v>
      </c>
    </row>
    <row r="40" spans="1:14" ht="28.5">
      <c r="A40" s="107">
        <v>5</v>
      </c>
      <c r="B40" s="107">
        <v>12</v>
      </c>
      <c r="C40" s="69" t="s">
        <v>777</v>
      </c>
      <c r="D40" s="70" t="s">
        <v>2168</v>
      </c>
      <c r="E40" s="70" t="s">
        <v>230</v>
      </c>
      <c r="F40" s="70" t="s">
        <v>2169</v>
      </c>
      <c r="G40" s="70" t="s">
        <v>626</v>
      </c>
      <c r="H40" s="89" t="s">
        <v>2418</v>
      </c>
      <c r="I40" s="145">
        <v>42584</v>
      </c>
      <c r="J40" s="65">
        <f ca="1">('PGfAR Prod'!$F$3-I40)/7</f>
        <v>207.28571428571428</v>
      </c>
      <c r="K40" s="72">
        <v>42913</v>
      </c>
      <c r="L40" s="72"/>
      <c r="M40" s="65" t="str">
        <f t="shared" ca="1" si="6"/>
        <v>Y</v>
      </c>
      <c r="N40" s="65">
        <f t="shared" ca="1" si="7"/>
        <v>183.28571428571428</v>
      </c>
    </row>
    <row r="41" spans="1:14" ht="38.25">
      <c r="A41" s="107">
        <v>5</v>
      </c>
      <c r="B41" s="107">
        <v>11</v>
      </c>
      <c r="C41" s="69" t="s">
        <v>817</v>
      </c>
      <c r="D41" s="70" t="s">
        <v>2227</v>
      </c>
      <c r="E41" s="70" t="s">
        <v>230</v>
      </c>
      <c r="F41" s="70" t="s">
        <v>2228</v>
      </c>
      <c r="G41" s="70" t="s">
        <v>433</v>
      </c>
      <c r="H41" s="89" t="s">
        <v>2229</v>
      </c>
      <c r="I41" s="145">
        <v>42640</v>
      </c>
      <c r="J41" s="65">
        <f ca="1">('PGfAR Prod'!$F$3-I41)/7</f>
        <v>199.28571428571428</v>
      </c>
      <c r="K41" s="72">
        <v>42909</v>
      </c>
      <c r="L41" s="72">
        <v>42886</v>
      </c>
      <c r="M41" s="65" t="str">
        <f t="shared" ca="1" si="6"/>
        <v>Y</v>
      </c>
      <c r="N41" s="65">
        <f t="shared" ca="1" si="7"/>
        <v>175.28571428571428</v>
      </c>
    </row>
    <row r="42" spans="1:14" ht="28.5">
      <c r="A42" s="107">
        <v>5</v>
      </c>
      <c r="B42" s="107">
        <v>10</v>
      </c>
      <c r="C42" s="69" t="s">
        <v>796</v>
      </c>
      <c r="D42" s="70" t="s">
        <v>2220</v>
      </c>
      <c r="E42" s="70" t="s">
        <v>230</v>
      </c>
      <c r="F42" s="70" t="s">
        <v>2221</v>
      </c>
      <c r="G42" s="70" t="s">
        <v>433</v>
      </c>
      <c r="H42" s="89" t="s">
        <v>2529</v>
      </c>
      <c r="I42" s="145">
        <v>42626</v>
      </c>
      <c r="J42" s="65">
        <f ca="1">('PGfAR Prod'!$F$3-I42)/7</f>
        <v>201.28571428571428</v>
      </c>
      <c r="K42" s="72">
        <v>42909</v>
      </c>
      <c r="L42" s="72">
        <v>42858</v>
      </c>
      <c r="M42" s="65" t="str">
        <f t="shared" ca="1" si="6"/>
        <v>Y</v>
      </c>
      <c r="N42" s="65">
        <f t="shared" ca="1" si="7"/>
        <v>177.28571428571428</v>
      </c>
    </row>
    <row r="43" spans="1:14" ht="28.5">
      <c r="A43" s="107">
        <v>5</v>
      </c>
      <c r="B43" s="107">
        <v>9</v>
      </c>
      <c r="C43" s="69" t="s">
        <v>750</v>
      </c>
      <c r="D43" s="70" t="s">
        <v>2109</v>
      </c>
      <c r="E43" s="70" t="s">
        <v>230</v>
      </c>
      <c r="F43" s="70" t="s">
        <v>1432</v>
      </c>
      <c r="G43" s="70" t="s">
        <v>626</v>
      </c>
      <c r="H43" s="89" t="s">
        <v>2528</v>
      </c>
      <c r="I43" s="145">
        <v>42541</v>
      </c>
      <c r="J43" s="65">
        <f ca="1">('PGfAR Prod'!$F$3-I43)/7</f>
        <v>213.42857142857142</v>
      </c>
      <c r="K43" s="72">
        <v>42909</v>
      </c>
      <c r="L43" s="72">
        <v>42857</v>
      </c>
      <c r="M43" s="65" t="str">
        <f t="shared" ca="1" si="6"/>
        <v>Y</v>
      </c>
      <c r="N43" s="65">
        <f t="shared" ca="1" si="7"/>
        <v>189.42857142857142</v>
      </c>
    </row>
    <row r="44" spans="1:14" ht="38.25">
      <c r="A44" s="107">
        <v>5</v>
      </c>
      <c r="B44" s="107">
        <v>8</v>
      </c>
      <c r="C44" s="69" t="s">
        <v>741</v>
      </c>
      <c r="D44" s="70" t="s">
        <v>2079</v>
      </c>
      <c r="E44" s="70" t="s">
        <v>230</v>
      </c>
      <c r="F44" s="70" t="s">
        <v>2077</v>
      </c>
      <c r="G44" s="70" t="s">
        <v>390</v>
      </c>
      <c r="H44" s="89" t="s">
        <v>2078</v>
      </c>
      <c r="I44" s="145">
        <v>42527</v>
      </c>
      <c r="J44" s="65">
        <f ca="1">('PGfAR Prod'!$F$3-I44)/7</f>
        <v>215.42857142857142</v>
      </c>
      <c r="K44" s="72">
        <v>42829</v>
      </c>
      <c r="L44" s="90"/>
      <c r="M44" s="65" t="str">
        <f t="shared" ca="1" si="6"/>
        <v>Y</v>
      </c>
      <c r="N44" s="65">
        <f t="shared" ca="1" si="7"/>
        <v>191.42857142857142</v>
      </c>
    </row>
    <row r="45" spans="1:14" ht="38.25">
      <c r="A45" s="107">
        <v>5</v>
      </c>
      <c r="B45" s="107">
        <v>7</v>
      </c>
      <c r="C45" s="69" t="s">
        <v>774</v>
      </c>
      <c r="D45" s="70" t="s">
        <v>2165</v>
      </c>
      <c r="E45" s="70" t="s">
        <v>230</v>
      </c>
      <c r="F45" s="70" t="s">
        <v>2166</v>
      </c>
      <c r="G45" s="70" t="s">
        <v>390</v>
      </c>
      <c r="H45" s="89" t="s">
        <v>2167</v>
      </c>
      <c r="I45" s="145">
        <v>42573</v>
      </c>
      <c r="J45" s="65">
        <f ca="1">('PGfAR Prod'!$F$3-I45)/7</f>
        <v>208.85714285714286</v>
      </c>
      <c r="K45" s="72">
        <v>42822</v>
      </c>
      <c r="L45" s="90"/>
      <c r="M45" s="65" t="str">
        <f t="shared" ca="1" si="6"/>
        <v>Y</v>
      </c>
      <c r="N45" s="65">
        <f t="shared" ca="1" si="7"/>
        <v>184.85714285714286</v>
      </c>
    </row>
    <row r="46" spans="1:14" ht="57">
      <c r="A46" s="107">
        <v>5</v>
      </c>
      <c r="B46" s="107">
        <v>6</v>
      </c>
      <c r="C46" s="69" t="s">
        <v>778</v>
      </c>
      <c r="D46" s="70" t="s">
        <v>2194</v>
      </c>
      <c r="E46" s="70" t="s">
        <v>230</v>
      </c>
      <c r="F46" s="70" t="s">
        <v>1871</v>
      </c>
      <c r="G46" s="70" t="s">
        <v>626</v>
      </c>
      <c r="H46" s="89" t="s">
        <v>2195</v>
      </c>
      <c r="I46" s="145">
        <v>42611</v>
      </c>
      <c r="J46" s="65">
        <f t="shared" ref="J46:J51" si="8">(K46-I46)/7</f>
        <v>25</v>
      </c>
      <c r="K46" s="72">
        <v>42786</v>
      </c>
      <c r="L46" s="72"/>
      <c r="M46" s="65" t="str">
        <f t="shared" si="6"/>
        <v>Y</v>
      </c>
      <c r="N46" s="65">
        <f t="shared" si="7"/>
        <v>1</v>
      </c>
    </row>
    <row r="47" spans="1:14" ht="28.5">
      <c r="A47" s="107">
        <v>5</v>
      </c>
      <c r="B47" s="107">
        <v>5</v>
      </c>
      <c r="C47" s="69" t="s">
        <v>731</v>
      </c>
      <c r="D47" s="70" t="s">
        <v>2062</v>
      </c>
      <c r="E47" s="70" t="s">
        <v>230</v>
      </c>
      <c r="F47" s="70" t="s">
        <v>2063</v>
      </c>
      <c r="G47" s="70" t="s">
        <v>433</v>
      </c>
      <c r="H47" s="89" t="s">
        <v>2064</v>
      </c>
      <c r="I47" s="145">
        <v>42515</v>
      </c>
      <c r="J47" s="65">
        <f t="shared" si="8"/>
        <v>38.142857142857146</v>
      </c>
      <c r="K47" s="72">
        <v>42782</v>
      </c>
      <c r="L47" s="72"/>
      <c r="M47" s="65" t="str">
        <f t="shared" si="6"/>
        <v>Y</v>
      </c>
      <c r="N47" s="65">
        <f t="shared" si="7"/>
        <v>14.142857142857146</v>
      </c>
    </row>
    <row r="48" spans="1:14" ht="63.75">
      <c r="A48" s="107">
        <v>5</v>
      </c>
      <c r="B48" s="107">
        <v>4</v>
      </c>
      <c r="C48" s="69" t="s">
        <v>712</v>
      </c>
      <c r="D48" s="70" t="s">
        <v>2057</v>
      </c>
      <c r="E48" s="70" t="s">
        <v>230</v>
      </c>
      <c r="F48" s="70" t="s">
        <v>2058</v>
      </c>
      <c r="G48" s="70" t="s">
        <v>390</v>
      </c>
      <c r="H48" s="89" t="s">
        <v>2302</v>
      </c>
      <c r="I48" s="145">
        <v>42488</v>
      </c>
      <c r="J48" s="65">
        <f t="shared" si="8"/>
        <v>40</v>
      </c>
      <c r="K48" s="72">
        <v>42768</v>
      </c>
      <c r="L48" s="72"/>
      <c r="M48" s="65" t="str">
        <f t="shared" si="6"/>
        <v>Y</v>
      </c>
      <c r="N48" s="65">
        <f t="shared" si="7"/>
        <v>16</v>
      </c>
    </row>
    <row r="49" spans="1:14" ht="28.5">
      <c r="A49" s="107">
        <v>5</v>
      </c>
      <c r="B49" s="107">
        <v>3</v>
      </c>
      <c r="C49" s="69" t="s">
        <v>685</v>
      </c>
      <c r="D49" s="70" t="s">
        <v>1962</v>
      </c>
      <c r="E49" s="70" t="s">
        <v>230</v>
      </c>
      <c r="F49" s="70" t="s">
        <v>1963</v>
      </c>
      <c r="G49" s="70" t="s">
        <v>433</v>
      </c>
      <c r="H49" s="89" t="s">
        <v>2364</v>
      </c>
      <c r="I49" s="145">
        <v>42405</v>
      </c>
      <c r="J49" s="65">
        <f t="shared" si="8"/>
        <v>50.571428571428569</v>
      </c>
      <c r="K49" s="72">
        <v>42759</v>
      </c>
      <c r="L49" s="72"/>
      <c r="M49" s="65" t="str">
        <f t="shared" si="6"/>
        <v>Y</v>
      </c>
      <c r="N49" s="65">
        <f t="shared" si="7"/>
        <v>26.571428571428569</v>
      </c>
    </row>
    <row r="50" spans="1:14" ht="38.25">
      <c r="A50" s="107">
        <v>5</v>
      </c>
      <c r="B50" s="107">
        <v>2</v>
      </c>
      <c r="C50" s="69" t="s">
        <v>645</v>
      </c>
      <c r="D50" s="70" t="s">
        <v>1841</v>
      </c>
      <c r="E50" s="70" t="s">
        <v>230</v>
      </c>
      <c r="F50" s="70" t="s">
        <v>2030</v>
      </c>
      <c r="G50" s="70" t="s">
        <v>433</v>
      </c>
      <c r="H50" s="89" t="s">
        <v>1848</v>
      </c>
      <c r="I50" s="145">
        <v>42335</v>
      </c>
      <c r="J50" s="65">
        <f t="shared" si="8"/>
        <v>59.857142857142854</v>
      </c>
      <c r="K50" s="72">
        <v>42754</v>
      </c>
      <c r="L50" s="72">
        <v>42670</v>
      </c>
      <c r="M50" s="65" t="str">
        <f t="shared" si="6"/>
        <v>Y</v>
      </c>
      <c r="N50" s="65">
        <f t="shared" si="7"/>
        <v>35.857142857142854</v>
      </c>
    </row>
    <row r="51" spans="1:14" ht="44.25" customHeight="1">
      <c r="A51" s="147">
        <v>5</v>
      </c>
      <c r="B51" s="147">
        <v>1</v>
      </c>
      <c r="C51" s="148" t="s">
        <v>711</v>
      </c>
      <c r="D51" s="149" t="s">
        <v>2029</v>
      </c>
      <c r="E51" s="149" t="s">
        <v>230</v>
      </c>
      <c r="F51" s="149" t="s">
        <v>2010</v>
      </c>
      <c r="G51" s="149" t="s">
        <v>390</v>
      </c>
      <c r="H51" s="150" t="s">
        <v>2031</v>
      </c>
      <c r="I51" s="151">
        <v>42465</v>
      </c>
      <c r="J51" s="152">
        <f t="shared" si="8"/>
        <v>41.285714285714285</v>
      </c>
      <c r="K51" s="153">
        <v>42754</v>
      </c>
      <c r="L51" s="154"/>
      <c r="M51" s="65" t="str">
        <f t="shared" si="6"/>
        <v>Y</v>
      </c>
      <c r="N51" s="65">
        <f t="shared" si="7"/>
        <v>17.285714285714285</v>
      </c>
    </row>
    <row r="52" spans="1:14" ht="15">
      <c r="A52" s="281" t="s">
        <v>1880</v>
      </c>
      <c r="B52" s="280"/>
      <c r="C52" s="280"/>
      <c r="D52" s="280"/>
      <c r="E52" s="280"/>
      <c r="F52" s="280"/>
      <c r="G52" s="280"/>
      <c r="H52" s="280"/>
      <c r="I52" s="280"/>
      <c r="J52" s="280"/>
      <c r="K52" s="280"/>
      <c r="L52" s="280"/>
      <c r="M52" s="56"/>
      <c r="N52" s="282"/>
    </row>
    <row r="53" spans="1:14" ht="40.5" customHeight="1">
      <c r="A53" s="155">
        <v>4</v>
      </c>
      <c r="B53" s="155">
        <v>21</v>
      </c>
      <c r="C53" s="156" t="s">
        <v>703</v>
      </c>
      <c r="D53" s="157" t="s">
        <v>2009</v>
      </c>
      <c r="E53" s="157" t="s">
        <v>230</v>
      </c>
      <c r="F53" s="157" t="s">
        <v>2010</v>
      </c>
      <c r="G53" s="157" t="s">
        <v>433</v>
      </c>
      <c r="H53" s="158" t="s">
        <v>2011</v>
      </c>
      <c r="I53" s="159">
        <v>42438</v>
      </c>
      <c r="J53" s="160">
        <f t="shared" ref="J53:J73" si="9">(K53-I53)/7</f>
        <v>40.714285714285715</v>
      </c>
      <c r="K53" s="161">
        <v>42723</v>
      </c>
      <c r="L53" s="162"/>
      <c r="M53" s="65" t="str">
        <f t="shared" si="6"/>
        <v>Y</v>
      </c>
      <c r="N53" s="65">
        <f t="shared" si="7"/>
        <v>16.714285714285715</v>
      </c>
    </row>
    <row r="54" spans="1:14" ht="42.75" customHeight="1">
      <c r="A54" s="107">
        <v>4</v>
      </c>
      <c r="B54" s="107">
        <v>20</v>
      </c>
      <c r="C54" s="69" t="s">
        <v>684</v>
      </c>
      <c r="D54" s="70" t="s">
        <v>1957</v>
      </c>
      <c r="E54" s="70" t="s">
        <v>230</v>
      </c>
      <c r="F54" s="70" t="s">
        <v>1958</v>
      </c>
      <c r="G54" s="70" t="s">
        <v>390</v>
      </c>
      <c r="H54" s="89" t="s">
        <v>2301</v>
      </c>
      <c r="I54" s="145">
        <v>42401</v>
      </c>
      <c r="J54" s="65">
        <f t="shared" si="9"/>
        <v>45.571428571428569</v>
      </c>
      <c r="K54" s="72">
        <v>42720</v>
      </c>
      <c r="L54" s="90"/>
      <c r="M54" s="65" t="str">
        <f t="shared" si="6"/>
        <v>Y</v>
      </c>
      <c r="N54" s="65">
        <f t="shared" si="7"/>
        <v>21.571428571428569</v>
      </c>
    </row>
    <row r="55" spans="1:14" ht="78" customHeight="1">
      <c r="A55" s="107">
        <v>4</v>
      </c>
      <c r="B55" s="107">
        <v>19</v>
      </c>
      <c r="C55" s="69" t="s">
        <v>670</v>
      </c>
      <c r="D55" s="70" t="s">
        <v>1873</v>
      </c>
      <c r="E55" s="70" t="s">
        <v>230</v>
      </c>
      <c r="F55" s="70" t="s">
        <v>1874</v>
      </c>
      <c r="G55" s="70" t="s">
        <v>433</v>
      </c>
      <c r="H55" s="89" t="s">
        <v>1879</v>
      </c>
      <c r="I55" s="145">
        <v>42352</v>
      </c>
      <c r="J55" s="65">
        <f t="shared" si="9"/>
        <v>52.285714285714285</v>
      </c>
      <c r="K55" s="72">
        <v>42718</v>
      </c>
      <c r="L55" s="90"/>
      <c r="M55" s="65" t="str">
        <f t="shared" si="6"/>
        <v>Y</v>
      </c>
      <c r="N55" s="65">
        <f t="shared" si="7"/>
        <v>28.285714285714285</v>
      </c>
    </row>
    <row r="56" spans="1:14" ht="28.5">
      <c r="A56" s="107">
        <v>4</v>
      </c>
      <c r="B56" s="107">
        <v>18</v>
      </c>
      <c r="C56" s="69" t="s">
        <v>721</v>
      </c>
      <c r="D56" s="70" t="s">
        <v>1591</v>
      </c>
      <c r="E56" s="70" t="s">
        <v>230</v>
      </c>
      <c r="F56" s="70" t="s">
        <v>2056</v>
      </c>
      <c r="G56" s="70" t="s">
        <v>694</v>
      </c>
      <c r="H56" s="89" t="s">
        <v>2300</v>
      </c>
      <c r="I56" s="145">
        <v>42489</v>
      </c>
      <c r="J56" s="65">
        <f t="shared" si="9"/>
        <v>32.714285714285715</v>
      </c>
      <c r="K56" s="72">
        <v>42718</v>
      </c>
      <c r="L56" s="90"/>
      <c r="M56" s="65" t="str">
        <f t="shared" si="6"/>
        <v>Y</v>
      </c>
      <c r="N56" s="65">
        <f t="shared" si="7"/>
        <v>8.7142857142857153</v>
      </c>
    </row>
    <row r="57" spans="1:14" ht="38.25">
      <c r="A57" s="107">
        <v>4</v>
      </c>
      <c r="B57" s="107">
        <v>17</v>
      </c>
      <c r="C57" s="69" t="s">
        <v>769</v>
      </c>
      <c r="D57" s="70" t="s">
        <v>2128</v>
      </c>
      <c r="E57" s="70" t="s">
        <v>351</v>
      </c>
      <c r="F57" s="70" t="s">
        <v>2129</v>
      </c>
      <c r="G57" s="70" t="s">
        <v>390</v>
      </c>
      <c r="H57" s="89" t="s">
        <v>2296</v>
      </c>
      <c r="I57" s="145">
        <v>42544</v>
      </c>
      <c r="J57" s="65">
        <f t="shared" si="9"/>
        <v>23.571428571428573</v>
      </c>
      <c r="K57" s="72">
        <v>42709</v>
      </c>
      <c r="L57" s="90"/>
      <c r="M57" s="65" t="str">
        <f t="shared" si="6"/>
        <v>N</v>
      </c>
      <c r="N57" s="65" t="str">
        <f t="shared" si="7"/>
        <v>-</v>
      </c>
    </row>
    <row r="58" spans="1:14" ht="42.75">
      <c r="A58" s="107">
        <v>4</v>
      </c>
      <c r="B58" s="107">
        <v>16</v>
      </c>
      <c r="C58" s="69" t="s">
        <v>573</v>
      </c>
      <c r="D58" s="70" t="s">
        <v>1617</v>
      </c>
      <c r="E58" s="70" t="s">
        <v>230</v>
      </c>
      <c r="F58" s="70" t="s">
        <v>1618</v>
      </c>
      <c r="G58" s="70" t="s">
        <v>433</v>
      </c>
      <c r="H58" s="89" t="s">
        <v>1620</v>
      </c>
      <c r="I58" s="145">
        <v>42199</v>
      </c>
      <c r="J58" s="65">
        <f t="shared" si="9"/>
        <v>72.142857142857139</v>
      </c>
      <c r="K58" s="72">
        <v>42704</v>
      </c>
      <c r="L58" s="90"/>
      <c r="M58" s="65" t="str">
        <f t="shared" si="6"/>
        <v>Y</v>
      </c>
      <c r="N58" s="65">
        <f t="shared" si="7"/>
        <v>48.142857142857139</v>
      </c>
    </row>
    <row r="59" spans="1:14" ht="57">
      <c r="A59" s="107">
        <v>4</v>
      </c>
      <c r="B59" s="107">
        <v>15</v>
      </c>
      <c r="C59" s="69" t="s">
        <v>655</v>
      </c>
      <c r="D59" s="70" t="s">
        <v>1987</v>
      </c>
      <c r="E59" s="70" t="s">
        <v>230</v>
      </c>
      <c r="F59" s="70" t="s">
        <v>1855</v>
      </c>
      <c r="G59" s="70" t="s">
        <v>390</v>
      </c>
      <c r="H59" s="89" t="s">
        <v>1862</v>
      </c>
      <c r="I59" s="145">
        <v>42341</v>
      </c>
      <c r="J59" s="65">
        <f t="shared" si="9"/>
        <v>45.857142857142854</v>
      </c>
      <c r="K59" s="72">
        <v>42662</v>
      </c>
      <c r="L59" s="90"/>
      <c r="M59" s="65" t="str">
        <f t="shared" si="6"/>
        <v>Y</v>
      </c>
      <c r="N59" s="65">
        <f t="shared" si="7"/>
        <v>21.857142857142854</v>
      </c>
    </row>
    <row r="60" spans="1:14" ht="15.75" customHeight="1">
      <c r="A60" s="107">
        <v>4</v>
      </c>
      <c r="B60" s="107">
        <v>14</v>
      </c>
      <c r="C60" s="69" t="s">
        <v>617</v>
      </c>
      <c r="D60" s="70" t="s">
        <v>1720</v>
      </c>
      <c r="E60" s="70" t="s">
        <v>230</v>
      </c>
      <c r="F60" s="70" t="s">
        <v>1719</v>
      </c>
      <c r="G60" s="70" t="s">
        <v>1495</v>
      </c>
      <c r="H60" s="89" t="s">
        <v>1725</v>
      </c>
      <c r="I60" s="145">
        <v>42268</v>
      </c>
      <c r="J60" s="65">
        <f t="shared" si="9"/>
        <v>52.142857142857146</v>
      </c>
      <c r="K60" s="72">
        <v>42633</v>
      </c>
      <c r="L60" s="90"/>
      <c r="M60" s="65" t="str">
        <f t="shared" si="6"/>
        <v>Y</v>
      </c>
      <c r="N60" s="65">
        <f t="shared" si="7"/>
        <v>28.142857142857146</v>
      </c>
    </row>
    <row r="61" spans="1:14" ht="57">
      <c r="A61" s="107">
        <v>4</v>
      </c>
      <c r="B61" s="107">
        <v>13</v>
      </c>
      <c r="C61" s="69" t="s">
        <v>638</v>
      </c>
      <c r="D61" s="70" t="s">
        <v>1750</v>
      </c>
      <c r="E61" s="70" t="s">
        <v>230</v>
      </c>
      <c r="F61" s="70" t="s">
        <v>2176</v>
      </c>
      <c r="G61" s="70" t="s">
        <v>1495</v>
      </c>
      <c r="H61" s="89" t="s">
        <v>1752</v>
      </c>
      <c r="I61" s="145">
        <v>42285</v>
      </c>
      <c r="J61" s="65">
        <f t="shared" si="9"/>
        <v>47</v>
      </c>
      <c r="K61" s="72">
        <v>42614</v>
      </c>
      <c r="L61" s="90"/>
      <c r="M61" s="65" t="str">
        <f t="shared" si="6"/>
        <v>Y</v>
      </c>
      <c r="N61" s="65">
        <f t="shared" si="7"/>
        <v>23</v>
      </c>
    </row>
    <row r="62" spans="1:14" ht="28.5">
      <c r="A62" s="107">
        <v>4</v>
      </c>
      <c r="B62" s="107">
        <v>12</v>
      </c>
      <c r="C62" s="69" t="s">
        <v>598</v>
      </c>
      <c r="D62" s="70" t="s">
        <v>1715</v>
      </c>
      <c r="E62" s="70" t="s">
        <v>230</v>
      </c>
      <c r="F62" s="70" t="s">
        <v>1716</v>
      </c>
      <c r="G62" s="70" t="s">
        <v>694</v>
      </c>
      <c r="H62" s="89" t="s">
        <v>1721</v>
      </c>
      <c r="I62" s="145">
        <v>42264</v>
      </c>
      <c r="J62" s="65">
        <f t="shared" si="9"/>
        <v>49.142857142857146</v>
      </c>
      <c r="K62" s="72">
        <v>42608</v>
      </c>
      <c r="L62" s="90"/>
      <c r="M62" s="65" t="str">
        <f t="shared" si="6"/>
        <v>Y</v>
      </c>
      <c r="N62" s="65">
        <f t="shared" si="7"/>
        <v>25.142857142857146</v>
      </c>
    </row>
    <row r="63" spans="1:14" ht="57">
      <c r="A63" s="107">
        <v>4</v>
      </c>
      <c r="B63" s="107">
        <v>11</v>
      </c>
      <c r="C63" s="69" t="s">
        <v>628</v>
      </c>
      <c r="D63" s="70" t="s">
        <v>1738</v>
      </c>
      <c r="E63" s="70" t="s">
        <v>230</v>
      </c>
      <c r="F63" s="70" t="s">
        <v>1751</v>
      </c>
      <c r="G63" s="70" t="s">
        <v>1495</v>
      </c>
      <c r="H63" s="89" t="s">
        <v>1749</v>
      </c>
      <c r="I63" s="145">
        <v>42282</v>
      </c>
      <c r="J63" s="65">
        <f t="shared" si="9"/>
        <v>46.142857142857146</v>
      </c>
      <c r="K63" s="72">
        <v>42605</v>
      </c>
      <c r="L63" s="90"/>
      <c r="M63" s="65" t="str">
        <f t="shared" si="6"/>
        <v>Y</v>
      </c>
      <c r="N63" s="65">
        <f t="shared" si="7"/>
        <v>22.142857142857146</v>
      </c>
    </row>
    <row r="64" spans="1:14" ht="28.5">
      <c r="A64" s="107">
        <v>4</v>
      </c>
      <c r="B64" s="107">
        <v>10</v>
      </c>
      <c r="C64" s="69" t="s">
        <v>618</v>
      </c>
      <c r="D64" s="70" t="s">
        <v>1760</v>
      </c>
      <c r="E64" s="70" t="s">
        <v>230</v>
      </c>
      <c r="F64" s="70" t="s">
        <v>1761</v>
      </c>
      <c r="G64" s="70" t="s">
        <v>1495</v>
      </c>
      <c r="H64" s="89" t="s">
        <v>1762</v>
      </c>
      <c r="I64" s="145">
        <v>42279</v>
      </c>
      <c r="J64" s="65">
        <f t="shared" si="9"/>
        <v>42.571428571428569</v>
      </c>
      <c r="K64" s="72">
        <v>42577</v>
      </c>
      <c r="L64" s="90"/>
      <c r="M64" s="65" t="str">
        <f t="shared" si="6"/>
        <v>Y</v>
      </c>
      <c r="N64" s="65">
        <f t="shared" si="7"/>
        <v>18.571428571428569</v>
      </c>
    </row>
    <row r="65" spans="1:14" ht="28.5">
      <c r="A65" s="107">
        <v>4</v>
      </c>
      <c r="B65" s="107">
        <v>9</v>
      </c>
      <c r="C65" s="69" t="s">
        <v>686</v>
      </c>
      <c r="D65" s="70" t="s">
        <v>1964</v>
      </c>
      <c r="E65" s="70" t="s">
        <v>230</v>
      </c>
      <c r="F65" s="70" t="s">
        <v>1965</v>
      </c>
      <c r="G65" s="70" t="s">
        <v>433</v>
      </c>
      <c r="H65" s="89" t="s">
        <v>1966</v>
      </c>
      <c r="I65" s="145">
        <v>42408</v>
      </c>
      <c r="J65" s="65">
        <f t="shared" si="9"/>
        <v>20.571428571428573</v>
      </c>
      <c r="K65" s="72">
        <v>42552</v>
      </c>
      <c r="L65" s="90"/>
      <c r="M65" s="65" t="str">
        <f t="shared" si="6"/>
        <v>N</v>
      </c>
      <c r="N65" s="65" t="str">
        <f t="shared" si="7"/>
        <v>-</v>
      </c>
    </row>
    <row r="66" spans="1:14" ht="28.5">
      <c r="A66" s="107">
        <v>4</v>
      </c>
      <c r="B66" s="107">
        <v>8</v>
      </c>
      <c r="C66" s="69" t="s">
        <v>607</v>
      </c>
      <c r="D66" s="70" t="s">
        <v>1717</v>
      </c>
      <c r="E66" s="70" t="s">
        <v>230</v>
      </c>
      <c r="F66" s="70" t="s">
        <v>1718</v>
      </c>
      <c r="G66" s="70" t="s">
        <v>1495</v>
      </c>
      <c r="H66" s="89" t="s">
        <v>1724</v>
      </c>
      <c r="I66" s="145">
        <v>42268</v>
      </c>
      <c r="J66" s="65">
        <f t="shared" si="9"/>
        <v>36.285714285714285</v>
      </c>
      <c r="K66" s="72">
        <v>42522</v>
      </c>
      <c r="L66" s="90"/>
      <c r="M66" s="65" t="str">
        <f t="shared" si="6"/>
        <v>Y</v>
      </c>
      <c r="N66" s="65">
        <f t="shared" si="7"/>
        <v>12.285714285714285</v>
      </c>
    </row>
    <row r="67" spans="1:14" ht="42.75">
      <c r="A67" s="107">
        <v>4</v>
      </c>
      <c r="B67" s="107">
        <v>7</v>
      </c>
      <c r="C67" s="69" t="s">
        <v>572</v>
      </c>
      <c r="D67" s="70" t="s">
        <v>1591</v>
      </c>
      <c r="E67" s="70" t="s">
        <v>351</v>
      </c>
      <c r="F67" s="70" t="s">
        <v>1587</v>
      </c>
      <c r="G67" s="70" t="s">
        <v>694</v>
      </c>
      <c r="H67" s="89" t="s">
        <v>1590</v>
      </c>
      <c r="I67" s="145">
        <v>42167</v>
      </c>
      <c r="J67" s="65">
        <f t="shared" si="9"/>
        <v>50.714285714285715</v>
      </c>
      <c r="K67" s="72">
        <v>42522</v>
      </c>
      <c r="L67" s="90"/>
      <c r="M67" s="65" t="str">
        <f t="shared" si="6"/>
        <v>Y</v>
      </c>
      <c r="N67" s="65">
        <f t="shared" si="7"/>
        <v>26.714285714285715</v>
      </c>
    </row>
    <row r="68" spans="1:14" ht="57">
      <c r="A68" s="107">
        <v>4</v>
      </c>
      <c r="B68" s="107">
        <v>6</v>
      </c>
      <c r="C68" s="69" t="s">
        <v>681</v>
      </c>
      <c r="D68" s="70" t="s">
        <v>1919</v>
      </c>
      <c r="E68" s="70" t="s">
        <v>230</v>
      </c>
      <c r="F68" s="70" t="s">
        <v>1855</v>
      </c>
      <c r="G68" s="70" t="s">
        <v>694</v>
      </c>
      <c r="H68" s="89" t="s">
        <v>1930</v>
      </c>
      <c r="I68" s="145">
        <v>42381</v>
      </c>
      <c r="J68" s="65">
        <f t="shared" si="9"/>
        <v>18.428571428571427</v>
      </c>
      <c r="K68" s="72">
        <v>42510</v>
      </c>
      <c r="L68" s="90"/>
      <c r="M68" s="65" t="str">
        <f t="shared" si="6"/>
        <v>N</v>
      </c>
      <c r="N68" s="65" t="str">
        <f t="shared" si="7"/>
        <v>-</v>
      </c>
    </row>
    <row r="69" spans="1:14" ht="57">
      <c r="A69" s="107">
        <v>4</v>
      </c>
      <c r="B69" s="107">
        <v>5</v>
      </c>
      <c r="C69" s="69" t="s">
        <v>543</v>
      </c>
      <c r="D69" s="70" t="s">
        <v>1508</v>
      </c>
      <c r="E69" s="70" t="s">
        <v>230</v>
      </c>
      <c r="F69" s="70" t="s">
        <v>1509</v>
      </c>
      <c r="G69" s="70" t="s">
        <v>1495</v>
      </c>
      <c r="H69" s="141" t="s">
        <v>1514</v>
      </c>
      <c r="I69" s="145">
        <v>42125</v>
      </c>
      <c r="J69" s="65">
        <f t="shared" si="9"/>
        <v>52.857142857142854</v>
      </c>
      <c r="K69" s="72">
        <v>42495</v>
      </c>
      <c r="L69" s="90"/>
      <c r="M69" s="65" t="str">
        <f t="shared" si="6"/>
        <v>Y</v>
      </c>
      <c r="N69" s="65">
        <f t="shared" si="7"/>
        <v>28.857142857142854</v>
      </c>
    </row>
    <row r="70" spans="1:14" ht="38.25">
      <c r="A70" s="107">
        <v>4</v>
      </c>
      <c r="B70" s="107">
        <v>4</v>
      </c>
      <c r="C70" s="38" t="s">
        <v>597</v>
      </c>
      <c r="D70" s="37" t="s">
        <v>1660</v>
      </c>
      <c r="E70" s="37" t="s">
        <v>230</v>
      </c>
      <c r="F70" s="37" t="s">
        <v>1656</v>
      </c>
      <c r="G70" s="37" t="s">
        <v>433</v>
      </c>
      <c r="H70" s="164" t="s">
        <v>1661</v>
      </c>
      <c r="I70" s="165">
        <v>42233</v>
      </c>
      <c r="J70" s="65">
        <f t="shared" si="9"/>
        <v>33.142857142857146</v>
      </c>
      <c r="K70" s="40">
        <v>42465</v>
      </c>
      <c r="L70" s="114"/>
      <c r="M70" s="65" t="str">
        <f t="shared" si="6"/>
        <v>Y</v>
      </c>
      <c r="N70" s="65">
        <f t="shared" si="7"/>
        <v>9.1428571428571459</v>
      </c>
    </row>
    <row r="71" spans="1:14" ht="57">
      <c r="A71" s="107">
        <v>4</v>
      </c>
      <c r="B71" s="107">
        <v>3</v>
      </c>
      <c r="C71" s="38" t="s">
        <v>656</v>
      </c>
      <c r="D71" s="37" t="s">
        <v>1856</v>
      </c>
      <c r="E71" s="37" t="s">
        <v>230</v>
      </c>
      <c r="F71" s="37" t="s">
        <v>1857</v>
      </c>
      <c r="G71" s="37" t="s">
        <v>1495</v>
      </c>
      <c r="H71" s="164" t="s">
        <v>1861</v>
      </c>
      <c r="I71" s="165">
        <v>42346</v>
      </c>
      <c r="J71" s="65">
        <f t="shared" si="9"/>
        <v>16.428571428571427</v>
      </c>
      <c r="K71" s="40">
        <v>42461</v>
      </c>
      <c r="L71" s="114"/>
      <c r="M71" s="65" t="str">
        <f t="shared" si="6"/>
        <v>N</v>
      </c>
      <c r="N71" s="65" t="str">
        <f t="shared" si="7"/>
        <v>-</v>
      </c>
    </row>
    <row r="72" spans="1:14" ht="28.5">
      <c r="A72" s="107">
        <v>4</v>
      </c>
      <c r="B72" s="107">
        <v>2</v>
      </c>
      <c r="C72" s="38" t="s">
        <v>671</v>
      </c>
      <c r="D72" s="37" t="s">
        <v>1917</v>
      </c>
      <c r="E72" s="37" t="s">
        <v>230</v>
      </c>
      <c r="F72" s="37" t="s">
        <v>1918</v>
      </c>
      <c r="G72" s="37" t="s">
        <v>694</v>
      </c>
      <c r="H72" s="164" t="s">
        <v>1929</v>
      </c>
      <c r="I72" s="165">
        <v>42380</v>
      </c>
      <c r="J72" s="65">
        <f t="shared" si="9"/>
        <v>9.5714285714285712</v>
      </c>
      <c r="K72" s="40">
        <v>42447</v>
      </c>
      <c r="L72" s="114"/>
      <c r="M72" s="65" t="str">
        <f t="shared" si="6"/>
        <v>N</v>
      </c>
      <c r="N72" s="65" t="str">
        <f t="shared" si="7"/>
        <v>-</v>
      </c>
    </row>
    <row r="73" spans="1:14" ht="28.5">
      <c r="A73" s="147">
        <v>4</v>
      </c>
      <c r="B73" s="147">
        <v>1</v>
      </c>
      <c r="C73" s="166" t="s">
        <v>534</v>
      </c>
      <c r="D73" s="132" t="s">
        <v>1492</v>
      </c>
      <c r="E73" s="132" t="s">
        <v>351</v>
      </c>
      <c r="F73" s="132" t="s">
        <v>1493</v>
      </c>
      <c r="G73" s="132" t="s">
        <v>1495</v>
      </c>
      <c r="H73" s="167" t="s">
        <v>1494</v>
      </c>
      <c r="I73" s="168">
        <v>42121</v>
      </c>
      <c r="J73" s="152">
        <f t="shared" si="9"/>
        <v>45.142857142857146</v>
      </c>
      <c r="K73" s="169">
        <v>42437</v>
      </c>
      <c r="L73" s="116"/>
      <c r="M73" s="65" t="str">
        <f t="shared" si="6"/>
        <v>Y</v>
      </c>
      <c r="N73" s="65">
        <f t="shared" si="7"/>
        <v>21.142857142857146</v>
      </c>
    </row>
    <row r="74" spans="1:14" ht="15">
      <c r="A74" s="281" t="s">
        <v>1357</v>
      </c>
      <c r="B74" s="280"/>
      <c r="C74" s="280"/>
      <c r="D74" s="280"/>
      <c r="E74" s="280"/>
      <c r="F74" s="280"/>
      <c r="G74" s="280"/>
      <c r="H74" s="280"/>
      <c r="I74" s="280"/>
      <c r="J74" s="280"/>
      <c r="K74" s="280"/>
      <c r="L74" s="280"/>
      <c r="M74" s="56"/>
      <c r="N74" s="282"/>
    </row>
    <row r="75" spans="1:14" ht="28.5">
      <c r="A75" s="306">
        <v>3</v>
      </c>
      <c r="B75" s="307">
        <v>6</v>
      </c>
      <c r="C75" s="304" t="s">
        <v>521</v>
      </c>
      <c r="D75" s="303" t="s">
        <v>1353</v>
      </c>
      <c r="E75" s="303" t="s">
        <v>1354</v>
      </c>
      <c r="F75" s="303" t="s">
        <v>1355</v>
      </c>
      <c r="G75" s="303" t="s">
        <v>390</v>
      </c>
      <c r="H75" s="125" t="s">
        <v>1502</v>
      </c>
      <c r="I75" s="308">
        <v>42016</v>
      </c>
      <c r="J75" s="301">
        <f t="shared" ref="J75:J87" si="10">(K75-I75)/7</f>
        <v>37.285714285714285</v>
      </c>
      <c r="K75" s="305">
        <v>42277</v>
      </c>
      <c r="L75" s="128"/>
      <c r="M75" s="65" t="str">
        <f t="shared" si="6"/>
        <v>Y</v>
      </c>
      <c r="N75" s="65">
        <f t="shared" si="7"/>
        <v>13.285714285714285</v>
      </c>
    </row>
    <row r="76" spans="1:14" ht="28.5">
      <c r="A76" s="107">
        <v>3</v>
      </c>
      <c r="B76" s="139">
        <v>5</v>
      </c>
      <c r="C76" s="38" t="s">
        <v>482</v>
      </c>
      <c r="D76" s="37" t="s">
        <v>1241</v>
      </c>
      <c r="E76" s="37" t="s">
        <v>230</v>
      </c>
      <c r="F76" s="37" t="s">
        <v>1242</v>
      </c>
      <c r="G76" s="37" t="s">
        <v>433</v>
      </c>
      <c r="H76" s="164" t="s">
        <v>1246</v>
      </c>
      <c r="I76" s="165">
        <v>41946</v>
      </c>
      <c r="J76" s="65">
        <f t="shared" si="10"/>
        <v>42.142857142857146</v>
      </c>
      <c r="K76" s="40">
        <v>42241</v>
      </c>
      <c r="L76" s="114"/>
      <c r="M76" s="65" t="str">
        <f t="shared" si="6"/>
        <v>Y</v>
      </c>
      <c r="N76" s="65">
        <f t="shared" si="7"/>
        <v>18.142857142857146</v>
      </c>
    </row>
    <row r="77" spans="1:14" ht="28.5">
      <c r="A77" s="107">
        <v>3</v>
      </c>
      <c r="B77" s="139">
        <v>4</v>
      </c>
      <c r="C77" s="38" t="s">
        <v>483</v>
      </c>
      <c r="D77" s="37" t="s">
        <v>1270</v>
      </c>
      <c r="E77" s="37" t="s">
        <v>230</v>
      </c>
      <c r="F77" s="37" t="s">
        <v>1271</v>
      </c>
      <c r="G77" s="37" t="s">
        <v>390</v>
      </c>
      <c r="H77" s="164" t="s">
        <v>1272</v>
      </c>
      <c r="I77" s="165">
        <v>41970</v>
      </c>
      <c r="J77" s="65">
        <f t="shared" si="10"/>
        <v>23.857142857142858</v>
      </c>
      <c r="K77" s="40">
        <v>42137</v>
      </c>
      <c r="L77" s="114"/>
      <c r="M77" s="65" t="str">
        <f t="shared" si="6"/>
        <v>N</v>
      </c>
      <c r="N77" s="65" t="str">
        <f t="shared" si="7"/>
        <v>-</v>
      </c>
    </row>
    <row r="78" spans="1:14" ht="28.5">
      <c r="A78" s="107">
        <v>3</v>
      </c>
      <c r="B78" s="139">
        <v>3</v>
      </c>
      <c r="C78" s="69" t="s">
        <v>470</v>
      </c>
      <c r="D78" s="70" t="s">
        <v>1101</v>
      </c>
      <c r="E78" s="70" t="s">
        <v>230</v>
      </c>
      <c r="F78" s="70" t="s">
        <v>1102</v>
      </c>
      <c r="G78" s="70" t="s">
        <v>694</v>
      </c>
      <c r="H78" s="141" t="s">
        <v>1109</v>
      </c>
      <c r="I78" s="145">
        <v>41859</v>
      </c>
      <c r="J78" s="65">
        <f t="shared" si="10"/>
        <v>38.714285714285715</v>
      </c>
      <c r="K78" s="72">
        <v>42130</v>
      </c>
      <c r="L78" s="114"/>
      <c r="M78" s="65" t="str">
        <f t="shared" si="6"/>
        <v>Y</v>
      </c>
      <c r="N78" s="65">
        <f t="shared" si="7"/>
        <v>14.714285714285715</v>
      </c>
    </row>
    <row r="79" spans="1:14" ht="38.25">
      <c r="A79" s="107">
        <v>3</v>
      </c>
      <c r="B79" s="139">
        <v>2</v>
      </c>
      <c r="C79" s="69" t="s">
        <v>465</v>
      </c>
      <c r="D79" s="70" t="s">
        <v>1113</v>
      </c>
      <c r="E79" s="70" t="s">
        <v>351</v>
      </c>
      <c r="F79" s="70" t="s">
        <v>1100</v>
      </c>
      <c r="G79" s="70" t="s">
        <v>433</v>
      </c>
      <c r="H79" s="141" t="s">
        <v>1472</v>
      </c>
      <c r="I79" s="145">
        <v>41857</v>
      </c>
      <c r="J79" s="65">
        <f t="shared" si="10"/>
        <v>38.285714285714285</v>
      </c>
      <c r="K79" s="72">
        <v>42125</v>
      </c>
      <c r="L79" s="114"/>
      <c r="M79" s="65" t="str">
        <f t="shared" si="6"/>
        <v>Y</v>
      </c>
      <c r="N79" s="65">
        <f t="shared" si="7"/>
        <v>14.285714285714285</v>
      </c>
    </row>
    <row r="80" spans="1:14" ht="51">
      <c r="A80" s="147">
        <v>3</v>
      </c>
      <c r="B80" s="173">
        <v>1</v>
      </c>
      <c r="C80" s="148" t="s">
        <v>463</v>
      </c>
      <c r="D80" s="149" t="s">
        <v>1078</v>
      </c>
      <c r="E80" s="149" t="s">
        <v>230</v>
      </c>
      <c r="F80" s="149" t="s">
        <v>1437</v>
      </c>
      <c r="G80" s="149" t="s">
        <v>390</v>
      </c>
      <c r="H80" s="174" t="s">
        <v>1085</v>
      </c>
      <c r="I80" s="151">
        <v>41851</v>
      </c>
      <c r="J80" s="152">
        <f t="shared" si="10"/>
        <v>32.857142857142854</v>
      </c>
      <c r="K80" s="153">
        <v>42081</v>
      </c>
      <c r="L80" s="116"/>
      <c r="M80" s="65" t="str">
        <f t="shared" si="6"/>
        <v>Y</v>
      </c>
      <c r="N80" s="65">
        <f t="shared" si="7"/>
        <v>8.8571428571428541</v>
      </c>
    </row>
    <row r="81" spans="1:14" ht="15">
      <c r="A81" s="281" t="s">
        <v>754</v>
      </c>
      <c r="B81" s="280"/>
      <c r="C81" s="280"/>
      <c r="D81" s="280"/>
      <c r="E81" s="280"/>
      <c r="F81" s="280"/>
      <c r="G81" s="280"/>
      <c r="H81" s="280"/>
      <c r="I81" s="280"/>
      <c r="J81" s="280"/>
      <c r="K81" s="280"/>
      <c r="L81" s="280"/>
      <c r="M81" s="56"/>
      <c r="N81" s="282"/>
    </row>
    <row r="82" spans="1:14" ht="28.5" outlineLevel="1">
      <c r="A82" s="155">
        <v>2</v>
      </c>
      <c r="B82" s="170">
        <v>6</v>
      </c>
      <c r="C82" s="156" t="s">
        <v>423</v>
      </c>
      <c r="D82" s="157" t="s">
        <v>758</v>
      </c>
      <c r="E82" s="157" t="s">
        <v>230</v>
      </c>
      <c r="F82" s="157" t="s">
        <v>1029</v>
      </c>
      <c r="G82" s="157" t="s">
        <v>390</v>
      </c>
      <c r="H82" s="175" t="s">
        <v>760</v>
      </c>
      <c r="I82" s="159">
        <v>41626</v>
      </c>
      <c r="J82" s="160">
        <f t="shared" si="10"/>
        <v>53</v>
      </c>
      <c r="K82" s="161">
        <v>41997</v>
      </c>
      <c r="L82" s="176"/>
      <c r="M82" s="65" t="str">
        <f t="shared" si="6"/>
        <v>Y</v>
      </c>
      <c r="N82" s="65">
        <f t="shared" si="7"/>
        <v>29</v>
      </c>
    </row>
    <row r="83" spans="1:14" ht="28.5" outlineLevel="1">
      <c r="A83" s="107">
        <v>2</v>
      </c>
      <c r="B83" s="118">
        <v>5</v>
      </c>
      <c r="C83" s="69" t="s">
        <v>450</v>
      </c>
      <c r="D83" s="70" t="s">
        <v>919</v>
      </c>
      <c r="E83" s="70" t="s">
        <v>230</v>
      </c>
      <c r="F83" s="70" t="s">
        <v>1030</v>
      </c>
      <c r="G83" s="70" t="s">
        <v>390</v>
      </c>
      <c r="H83" s="141" t="s">
        <v>920</v>
      </c>
      <c r="I83" s="145">
        <v>41786</v>
      </c>
      <c r="J83" s="65">
        <f t="shared" si="10"/>
        <v>29.428571428571427</v>
      </c>
      <c r="K83" s="72">
        <v>41992</v>
      </c>
      <c r="L83" s="176"/>
      <c r="M83" s="65" t="str">
        <f t="shared" si="6"/>
        <v>Y</v>
      </c>
      <c r="N83" s="65">
        <f t="shared" si="7"/>
        <v>5.428571428571427</v>
      </c>
    </row>
    <row r="84" spans="1:14" ht="37.5" customHeight="1" outlineLevel="1">
      <c r="A84" s="107">
        <v>2</v>
      </c>
      <c r="B84" s="139">
        <v>4</v>
      </c>
      <c r="C84" s="38" t="s">
        <v>405</v>
      </c>
      <c r="D84" s="37" t="s">
        <v>727</v>
      </c>
      <c r="E84" s="37" t="s">
        <v>585</v>
      </c>
      <c r="F84" s="37" t="s">
        <v>1127</v>
      </c>
      <c r="G84" s="37" t="s">
        <v>390</v>
      </c>
      <c r="H84" s="177" t="s">
        <v>1128</v>
      </c>
      <c r="I84" s="165">
        <v>41499</v>
      </c>
      <c r="J84" s="65">
        <f t="shared" si="10"/>
        <v>56</v>
      </c>
      <c r="K84" s="40">
        <v>41891</v>
      </c>
      <c r="M84" s="65" t="str">
        <f t="shared" si="6"/>
        <v>Y</v>
      </c>
      <c r="N84" s="65">
        <f t="shared" si="7"/>
        <v>32</v>
      </c>
    </row>
    <row r="85" spans="1:14" ht="28.5" outlineLevel="1">
      <c r="A85" s="107">
        <v>2</v>
      </c>
      <c r="B85" s="118">
        <v>3</v>
      </c>
      <c r="C85" s="69" t="s">
        <v>424</v>
      </c>
      <c r="D85" s="70" t="s">
        <v>805</v>
      </c>
      <c r="E85" s="70" t="s">
        <v>351</v>
      </c>
      <c r="F85" s="70" t="s">
        <v>804</v>
      </c>
      <c r="G85" s="70" t="s">
        <v>433</v>
      </c>
      <c r="H85" s="141" t="s">
        <v>921</v>
      </c>
      <c r="I85" s="145">
        <v>41680</v>
      </c>
      <c r="J85" s="65">
        <f t="shared" si="10"/>
        <v>21.285714285714285</v>
      </c>
      <c r="K85" s="72">
        <v>41829</v>
      </c>
      <c r="L85" s="176"/>
      <c r="M85" s="65" t="str">
        <f t="shared" si="6"/>
        <v>N</v>
      </c>
      <c r="N85" s="65" t="str">
        <f t="shared" si="7"/>
        <v>-</v>
      </c>
    </row>
    <row r="86" spans="1:14" ht="28.5" outlineLevel="1">
      <c r="A86" s="107">
        <v>2</v>
      </c>
      <c r="B86" s="139">
        <v>2</v>
      </c>
      <c r="C86" s="69" t="s">
        <v>420</v>
      </c>
      <c r="D86" s="70" t="s">
        <v>728</v>
      </c>
      <c r="E86" s="70" t="s">
        <v>230</v>
      </c>
      <c r="F86" s="70" t="s">
        <v>852</v>
      </c>
      <c r="G86" s="70" t="s">
        <v>390</v>
      </c>
      <c r="H86" s="141" t="s">
        <v>644</v>
      </c>
      <c r="I86" s="145">
        <v>41526</v>
      </c>
      <c r="J86" s="65">
        <f t="shared" si="10"/>
        <v>40.142857142857146</v>
      </c>
      <c r="K86" s="72">
        <v>41807</v>
      </c>
      <c r="L86" s="176"/>
      <c r="M86" s="65" t="str">
        <f t="shared" si="6"/>
        <v>Y</v>
      </c>
      <c r="N86" s="65">
        <f t="shared" si="7"/>
        <v>16.142857142857146</v>
      </c>
    </row>
    <row r="87" spans="1:14" ht="28.5" outlineLevel="1">
      <c r="A87" s="147">
        <v>2</v>
      </c>
      <c r="B87" s="178">
        <v>1</v>
      </c>
      <c r="C87" s="148" t="s">
        <v>395</v>
      </c>
      <c r="D87" s="149" t="s">
        <v>726</v>
      </c>
      <c r="E87" s="149" t="s">
        <v>351</v>
      </c>
      <c r="F87" s="149" t="s">
        <v>554</v>
      </c>
      <c r="G87" s="149" t="s">
        <v>390</v>
      </c>
      <c r="H87" s="174" t="s">
        <v>557</v>
      </c>
      <c r="I87" s="151">
        <v>41424</v>
      </c>
      <c r="J87" s="152">
        <f t="shared" si="10"/>
        <v>39.857142857142854</v>
      </c>
      <c r="K87" s="153">
        <v>41703</v>
      </c>
      <c r="L87" s="179"/>
      <c r="M87" s="65" t="str">
        <f t="shared" si="6"/>
        <v>Y</v>
      </c>
      <c r="N87" s="65">
        <f t="shared" si="7"/>
        <v>15.857142857142854</v>
      </c>
    </row>
    <row r="88" spans="1:14" ht="15">
      <c r="A88" s="281" t="s">
        <v>532</v>
      </c>
      <c r="B88" s="280"/>
      <c r="C88" s="280"/>
      <c r="D88" s="280"/>
      <c r="E88" s="280"/>
      <c r="F88" s="280"/>
      <c r="G88" s="280"/>
      <c r="H88" s="280"/>
      <c r="I88" s="280"/>
      <c r="J88" s="280"/>
      <c r="K88" s="280"/>
      <c r="L88" s="280"/>
      <c r="M88" s="56"/>
      <c r="N88" s="282"/>
    </row>
    <row r="89" spans="1:14" ht="409.5" outlineLevel="1">
      <c r="A89" s="180">
        <v>1</v>
      </c>
      <c r="B89" s="180">
        <v>3</v>
      </c>
      <c r="C89" s="156" t="s">
        <v>359</v>
      </c>
      <c r="D89" s="157" t="s">
        <v>729</v>
      </c>
      <c r="E89" s="157" t="s">
        <v>230</v>
      </c>
      <c r="F89" s="157" t="s">
        <v>516</v>
      </c>
      <c r="G89" s="157" t="s">
        <v>917</v>
      </c>
      <c r="H89" s="175" t="s">
        <v>518</v>
      </c>
      <c r="I89" s="159">
        <v>41396</v>
      </c>
      <c r="J89" s="127">
        <f>(K89-I89)/7</f>
        <v>32.571428571428569</v>
      </c>
      <c r="K89" s="161">
        <v>41624</v>
      </c>
      <c r="L89" s="176"/>
      <c r="M89" s="65" t="str">
        <f t="shared" ref="M89:M91" si="11">IF(J89&gt;24,"Y","N")</f>
        <v>Y</v>
      </c>
      <c r="N89" s="65">
        <f t="shared" ref="N89:N91" si="12">IF(M89="Y",J89-24,"-")</f>
        <v>8.5714285714285694</v>
      </c>
    </row>
    <row r="90" spans="1:14" ht="42.75" outlineLevel="1">
      <c r="A90" s="118">
        <v>1</v>
      </c>
      <c r="B90" s="118">
        <v>2</v>
      </c>
      <c r="C90" s="69" t="s">
        <v>370</v>
      </c>
      <c r="D90" s="70" t="s">
        <v>724</v>
      </c>
      <c r="E90" s="70" t="s">
        <v>230</v>
      </c>
      <c r="F90" s="70" t="s">
        <v>524</v>
      </c>
      <c r="G90" s="70" t="s">
        <v>433</v>
      </c>
      <c r="H90" s="141" t="s">
        <v>529</v>
      </c>
      <c r="I90" s="145">
        <v>41404</v>
      </c>
      <c r="J90" s="120">
        <f>(K90-I90)/7</f>
        <v>24.857142857142858</v>
      </c>
      <c r="K90" s="72">
        <v>41578</v>
      </c>
      <c r="L90" s="181"/>
      <c r="M90" s="65" t="str">
        <f t="shared" si="11"/>
        <v>Y</v>
      </c>
      <c r="N90" s="65">
        <f t="shared" si="12"/>
        <v>0.85714285714285765</v>
      </c>
    </row>
    <row r="91" spans="1:14" ht="28.5" outlineLevel="1">
      <c r="A91" s="118">
        <v>1</v>
      </c>
      <c r="B91" s="118">
        <v>1</v>
      </c>
      <c r="C91" s="69" t="s">
        <v>206</v>
      </c>
      <c r="D91" s="70" t="s">
        <v>725</v>
      </c>
      <c r="E91" s="70" t="s">
        <v>230</v>
      </c>
      <c r="F91" s="70" t="s">
        <v>474</v>
      </c>
      <c r="G91" s="70" t="s">
        <v>468</v>
      </c>
      <c r="H91" s="141" t="s">
        <v>478</v>
      </c>
      <c r="I91" s="145">
        <v>41358</v>
      </c>
      <c r="J91" s="120">
        <f>(K91-I91)/7</f>
        <v>31.428571428571427</v>
      </c>
      <c r="K91" s="72">
        <v>41578</v>
      </c>
      <c r="L91" s="181"/>
      <c r="M91" s="65" t="str">
        <f t="shared" si="11"/>
        <v>Y</v>
      </c>
      <c r="N91" s="65">
        <f t="shared" si="12"/>
        <v>7.428571428571427</v>
      </c>
    </row>
    <row r="126" spans="11:11">
      <c r="K126" s="143"/>
    </row>
    <row r="152" spans="7:7">
      <c r="G152" s="144"/>
    </row>
    <row r="429" spans="6:6">
      <c r="F429" s="22" t="s">
        <v>175</v>
      </c>
    </row>
  </sheetData>
  <mergeCells count="2">
    <mergeCell ref="F3:F4"/>
    <mergeCell ref="G3:G4"/>
  </mergeCells>
  <conditionalFormatting sqref="C91:I91 K91:L91">
    <cfRule type="expression" dxfId="1012" priority="1233">
      <formula>INDIRECT("M"&amp;ROW())="Office"</formula>
    </cfRule>
    <cfRule type="expression" dxfId="1011" priority="1234">
      <formula>INDIRECT("M"&amp;ROW())="Editor"</formula>
    </cfRule>
    <cfRule type="expression" dxfId="1010" priority="1235">
      <formula>INDIRECT("M"&amp;ROW())="PPP"</formula>
    </cfRule>
    <cfRule type="expression" dxfId="1009" priority="1236">
      <formula>INDIRECT("M"&amp;ROW())="Author"</formula>
    </cfRule>
    <cfRule type="expression" dxfId="1008" priority="1237">
      <formula>INDIRECT("M"&amp;ROW())="Author"</formula>
    </cfRule>
  </conditionalFormatting>
  <conditionalFormatting sqref="C90:I90 K90:L90">
    <cfRule type="expression" dxfId="1007" priority="1228">
      <formula>INDIRECT("M"&amp;ROW())="Office"</formula>
    </cfRule>
    <cfRule type="expression" dxfId="1006" priority="1229">
      <formula>INDIRECT("M"&amp;ROW())="Editor"</formula>
    </cfRule>
    <cfRule type="expression" dxfId="1005" priority="1230">
      <formula>INDIRECT("M"&amp;ROW())="PPP"</formula>
    </cfRule>
    <cfRule type="expression" dxfId="1004" priority="1231">
      <formula>INDIRECT("M"&amp;ROW())="Author"</formula>
    </cfRule>
    <cfRule type="expression" dxfId="1003" priority="1232">
      <formula>INDIRECT("M"&amp;ROW())="Author"</formula>
    </cfRule>
  </conditionalFormatting>
  <conditionalFormatting sqref="C89:I89 K89:L89">
    <cfRule type="expression" dxfId="1002" priority="1223">
      <formula>INDIRECT("M"&amp;ROW())="Office"</formula>
    </cfRule>
    <cfRule type="expression" dxfId="1001" priority="1224">
      <formula>INDIRECT("M"&amp;ROW())="Editor"</formula>
    </cfRule>
    <cfRule type="expression" dxfId="1000" priority="1225">
      <formula>INDIRECT("M"&amp;ROW())="PPP"</formula>
    </cfRule>
    <cfRule type="expression" dxfId="999" priority="1226">
      <formula>INDIRECT("M"&amp;ROW())="Author"</formula>
    </cfRule>
    <cfRule type="expression" dxfId="998" priority="1227">
      <formula>INDIRECT("M"&amp;ROW())="Author"</formula>
    </cfRule>
  </conditionalFormatting>
  <conditionalFormatting sqref="C87:I87 K87:L87">
    <cfRule type="expression" dxfId="997" priority="1218">
      <formula>INDIRECT("M"&amp;ROW())="Office"</formula>
    </cfRule>
    <cfRule type="expression" dxfId="996" priority="1219">
      <formula>INDIRECT("M"&amp;ROW())="Editor"</formula>
    </cfRule>
    <cfRule type="expression" dxfId="995" priority="1220">
      <formula>INDIRECT("M"&amp;ROW())="PPP"</formula>
    </cfRule>
    <cfRule type="expression" dxfId="994" priority="1221">
      <formula>INDIRECT("M"&amp;ROW())="Author"</formula>
    </cfRule>
    <cfRule type="expression" dxfId="993" priority="1222">
      <formula>INDIRECT("M"&amp;ROW())="Author"</formula>
    </cfRule>
  </conditionalFormatting>
  <conditionalFormatting sqref="C86:I86 K86:L86">
    <cfRule type="expression" dxfId="992" priority="1213">
      <formula>INDIRECT("M"&amp;ROW())="Office"</formula>
    </cfRule>
    <cfRule type="expression" dxfId="991" priority="1214">
      <formula>INDIRECT("M"&amp;ROW())="Editor"</formula>
    </cfRule>
    <cfRule type="expression" dxfId="990" priority="1215">
      <formula>INDIRECT("M"&amp;ROW())="PPP"</formula>
    </cfRule>
    <cfRule type="expression" dxfId="989" priority="1216">
      <formula>INDIRECT("M"&amp;ROW())="Author"</formula>
    </cfRule>
    <cfRule type="expression" dxfId="988" priority="1217">
      <formula>INDIRECT("M"&amp;ROW())="Author"</formula>
    </cfRule>
  </conditionalFormatting>
  <conditionalFormatting sqref="C85:I85 K85:L85">
    <cfRule type="expression" dxfId="987" priority="1208">
      <formula>INDIRECT("M"&amp;ROW())="Office"</formula>
    </cfRule>
    <cfRule type="expression" dxfId="986" priority="1209">
      <formula>INDIRECT("M"&amp;ROW())="Editor"</formula>
    </cfRule>
    <cfRule type="expression" dxfId="985" priority="1210">
      <formula>INDIRECT("M"&amp;ROW())="PPP"</formula>
    </cfRule>
    <cfRule type="expression" dxfId="984" priority="1211">
      <formula>INDIRECT("M"&amp;ROW())="Author"</formula>
    </cfRule>
    <cfRule type="expression" dxfId="983" priority="1212">
      <formula>INDIRECT("M"&amp;ROW())="Author"</formula>
    </cfRule>
  </conditionalFormatting>
  <conditionalFormatting sqref="C83:I83 K83:L83">
    <cfRule type="expression" dxfId="982" priority="1203">
      <formula>INDIRECT("M"&amp;ROW())="Office"</formula>
    </cfRule>
    <cfRule type="expression" dxfId="981" priority="1204">
      <formula>INDIRECT("M"&amp;ROW())="Editor"</formula>
    </cfRule>
    <cfRule type="expression" dxfId="980" priority="1205">
      <formula>INDIRECT("M"&amp;ROW())="PPP"</formula>
    </cfRule>
    <cfRule type="expression" dxfId="979" priority="1206">
      <formula>INDIRECT("M"&amp;ROW())="Author"</formula>
    </cfRule>
    <cfRule type="expression" dxfId="978" priority="1207">
      <formula>INDIRECT("M"&amp;ROW())="Author"</formula>
    </cfRule>
  </conditionalFormatting>
  <conditionalFormatting sqref="C82:I82 K82:L82">
    <cfRule type="expression" dxfId="977" priority="1198">
      <formula>INDIRECT("M"&amp;ROW())="Office"</formula>
    </cfRule>
    <cfRule type="expression" dxfId="976" priority="1199">
      <formula>INDIRECT("M"&amp;ROW())="Editor"</formula>
    </cfRule>
    <cfRule type="expression" dxfId="975" priority="1200">
      <formula>INDIRECT("M"&amp;ROW())="PPP"</formula>
    </cfRule>
    <cfRule type="expression" dxfId="974" priority="1201">
      <formula>INDIRECT("M"&amp;ROW())="Author"</formula>
    </cfRule>
    <cfRule type="expression" dxfId="973" priority="1202">
      <formula>INDIRECT("M"&amp;ROW())="Author"</formula>
    </cfRule>
  </conditionalFormatting>
  <conditionalFormatting sqref="C80:I80 K80">
    <cfRule type="expression" dxfId="972" priority="1193">
      <formula>INDIRECT("M"&amp;ROW())="Office"</formula>
    </cfRule>
    <cfRule type="expression" dxfId="971" priority="1194">
      <formula>INDIRECT("M"&amp;ROW())="Editor"</formula>
    </cfRule>
    <cfRule type="expression" dxfId="970" priority="1195">
      <formula>INDIRECT("M"&amp;ROW())="PPP"</formula>
    </cfRule>
    <cfRule type="expression" dxfId="969" priority="1196">
      <formula>INDIRECT("M"&amp;ROW())="Author"</formula>
    </cfRule>
    <cfRule type="expression" dxfId="968" priority="1197">
      <formula>INDIRECT("M"&amp;ROW())="Author"</formula>
    </cfRule>
  </conditionalFormatting>
  <conditionalFormatting sqref="C79:I79 K79">
    <cfRule type="expression" dxfId="967" priority="1188">
      <formula>INDIRECT("M"&amp;ROW())="Office"</formula>
    </cfRule>
    <cfRule type="expression" dxfId="966" priority="1189">
      <formula>INDIRECT("M"&amp;ROW())="Editor"</formula>
    </cfRule>
    <cfRule type="expression" dxfId="965" priority="1190">
      <formula>INDIRECT("M"&amp;ROW())="PPP"</formula>
    </cfRule>
    <cfRule type="expression" dxfId="964" priority="1191">
      <formula>INDIRECT("M"&amp;ROW())="Author"</formula>
    </cfRule>
    <cfRule type="expression" dxfId="963" priority="1192">
      <formula>INDIRECT("M"&amp;ROW())="Author"</formula>
    </cfRule>
  </conditionalFormatting>
  <conditionalFormatting sqref="C78:I78 K78">
    <cfRule type="expression" dxfId="962" priority="1183">
      <formula>INDIRECT("M"&amp;ROW())="Office"</formula>
    </cfRule>
    <cfRule type="expression" dxfId="961" priority="1184">
      <formula>INDIRECT("M"&amp;ROW())="Editor"</formula>
    </cfRule>
    <cfRule type="expression" dxfId="960" priority="1185">
      <formula>INDIRECT("M"&amp;ROW())="PPP"</formula>
    </cfRule>
    <cfRule type="expression" dxfId="959" priority="1186">
      <formula>INDIRECT("M"&amp;ROW())="Author"</formula>
    </cfRule>
    <cfRule type="expression" dxfId="958" priority="1187">
      <formula>INDIRECT("M"&amp;ROW())="Author"</formula>
    </cfRule>
  </conditionalFormatting>
  <conditionalFormatting sqref="C69:I69 K69:L69">
    <cfRule type="expression" dxfId="957" priority="1178">
      <formula>INDIRECT("M"&amp;ROW())="Office"</formula>
    </cfRule>
    <cfRule type="expression" dxfId="956" priority="1179">
      <formula>INDIRECT("M"&amp;ROW())="Editor"</formula>
    </cfRule>
    <cfRule type="expression" dxfId="955" priority="1180">
      <formula>INDIRECT("M"&amp;ROW())="PPP"</formula>
    </cfRule>
    <cfRule type="expression" dxfId="954" priority="1181">
      <formula>INDIRECT("M"&amp;ROW())="Author"</formula>
    </cfRule>
    <cfRule type="expression" dxfId="953" priority="1182">
      <formula>INDIRECT("M"&amp;ROW())="Author"</formula>
    </cfRule>
  </conditionalFormatting>
  <conditionalFormatting sqref="C68:I68 K68:L68">
    <cfRule type="expression" dxfId="952" priority="1173">
      <formula>INDIRECT("M"&amp;ROW())="Office"</formula>
    </cfRule>
    <cfRule type="expression" dxfId="951" priority="1174">
      <formula>INDIRECT("M"&amp;ROW())="Editor"</formula>
    </cfRule>
    <cfRule type="expression" dxfId="950" priority="1175">
      <formula>INDIRECT("M"&amp;ROW())="PPP"</formula>
    </cfRule>
    <cfRule type="expression" dxfId="949" priority="1176">
      <formula>INDIRECT("M"&amp;ROW())="Author"</formula>
    </cfRule>
    <cfRule type="expression" dxfId="948" priority="1177">
      <formula>INDIRECT("M"&amp;ROW())="Author"</formula>
    </cfRule>
  </conditionalFormatting>
  <conditionalFormatting sqref="C67:I67 K67:L67">
    <cfRule type="expression" dxfId="947" priority="1168">
      <formula>INDIRECT("M"&amp;ROW())="Office"</formula>
    </cfRule>
    <cfRule type="expression" dxfId="946" priority="1169">
      <formula>INDIRECT("M"&amp;ROW())="Editor"</formula>
    </cfRule>
    <cfRule type="expression" dxfId="945" priority="1170">
      <formula>INDIRECT("M"&amp;ROW())="PPP"</formula>
    </cfRule>
    <cfRule type="expression" dxfId="944" priority="1171">
      <formula>INDIRECT("M"&amp;ROW())="Author"</formula>
    </cfRule>
    <cfRule type="expression" dxfId="943" priority="1172">
      <formula>INDIRECT("M"&amp;ROW())="Author"</formula>
    </cfRule>
  </conditionalFormatting>
  <conditionalFormatting sqref="C66:I66 K66:L66">
    <cfRule type="expression" dxfId="942" priority="1163">
      <formula>INDIRECT("M"&amp;ROW())="Office"</formula>
    </cfRule>
    <cfRule type="expression" dxfId="941" priority="1164">
      <formula>INDIRECT("M"&amp;ROW())="Editor"</formula>
    </cfRule>
    <cfRule type="expression" dxfId="940" priority="1165">
      <formula>INDIRECT("M"&amp;ROW())="PPP"</formula>
    </cfRule>
    <cfRule type="expression" dxfId="939" priority="1166">
      <formula>INDIRECT("M"&amp;ROW())="Author"</formula>
    </cfRule>
    <cfRule type="expression" dxfId="938" priority="1167">
      <formula>INDIRECT("M"&amp;ROW())="Author"</formula>
    </cfRule>
  </conditionalFormatting>
  <conditionalFormatting sqref="C65:I65 K65:L65">
    <cfRule type="expression" dxfId="937" priority="1158">
      <formula>INDIRECT("M"&amp;ROW())="Office"</formula>
    </cfRule>
    <cfRule type="expression" dxfId="936" priority="1159">
      <formula>INDIRECT("M"&amp;ROW())="Editor"</formula>
    </cfRule>
    <cfRule type="expression" dxfId="935" priority="1160">
      <formula>INDIRECT("M"&amp;ROW())="PPP"</formula>
    </cfRule>
    <cfRule type="expression" dxfId="934" priority="1161">
      <formula>INDIRECT("M"&amp;ROW())="Author"</formula>
    </cfRule>
    <cfRule type="expression" dxfId="933" priority="1162">
      <formula>INDIRECT("M"&amp;ROW())="Author"</formula>
    </cfRule>
  </conditionalFormatting>
  <conditionalFormatting sqref="C64:I64 K64:L64">
    <cfRule type="expression" dxfId="932" priority="1153">
      <formula>INDIRECT("M"&amp;ROW())="Office"</formula>
    </cfRule>
    <cfRule type="expression" dxfId="931" priority="1154">
      <formula>INDIRECT("M"&amp;ROW())="Editor"</formula>
    </cfRule>
    <cfRule type="expression" dxfId="930" priority="1155">
      <formula>INDIRECT("M"&amp;ROW())="PPP"</formula>
    </cfRule>
    <cfRule type="expression" dxfId="929" priority="1156">
      <formula>INDIRECT("M"&amp;ROW())="Author"</formula>
    </cfRule>
    <cfRule type="expression" dxfId="928" priority="1157">
      <formula>INDIRECT("M"&amp;ROW())="Author"</formula>
    </cfRule>
  </conditionalFormatting>
  <conditionalFormatting sqref="C63:I63 K63:L63">
    <cfRule type="expression" dxfId="927" priority="1148">
      <formula>INDIRECT("M"&amp;ROW())="Office"</formula>
    </cfRule>
    <cfRule type="expression" dxfId="926" priority="1149">
      <formula>INDIRECT("M"&amp;ROW())="Editor"</formula>
    </cfRule>
    <cfRule type="expression" dxfId="925" priority="1150">
      <formula>INDIRECT("M"&amp;ROW())="PPP"</formula>
    </cfRule>
    <cfRule type="expression" dxfId="924" priority="1151">
      <formula>INDIRECT("M"&amp;ROW())="Author"</formula>
    </cfRule>
    <cfRule type="expression" dxfId="923" priority="1152">
      <formula>INDIRECT("M"&amp;ROW())="Author"</formula>
    </cfRule>
  </conditionalFormatting>
  <conditionalFormatting sqref="C61:I62 K61:L62">
    <cfRule type="expression" dxfId="922" priority="1143">
      <formula>INDIRECT("M"&amp;ROW())="Office"</formula>
    </cfRule>
    <cfRule type="expression" dxfId="921" priority="1144">
      <formula>INDIRECT("M"&amp;ROW())="Editor"</formula>
    </cfRule>
    <cfRule type="expression" dxfId="920" priority="1145">
      <formula>INDIRECT("M"&amp;ROW())="PPP"</formula>
    </cfRule>
    <cfRule type="expression" dxfId="919" priority="1146">
      <formula>INDIRECT("M"&amp;ROW())="Author"</formula>
    </cfRule>
    <cfRule type="expression" dxfId="918" priority="1147">
      <formula>INDIRECT("M"&amp;ROW())="Author"</formula>
    </cfRule>
  </conditionalFormatting>
  <conditionalFormatting sqref="C60:I60 K60:L60">
    <cfRule type="expression" dxfId="917" priority="1138">
      <formula>INDIRECT("M"&amp;ROW())="Office"</formula>
    </cfRule>
    <cfRule type="expression" dxfId="916" priority="1139">
      <formula>INDIRECT("M"&amp;ROW())="Editor"</formula>
    </cfRule>
    <cfRule type="expression" dxfId="915" priority="1140">
      <formula>INDIRECT("M"&amp;ROW())="PPP"</formula>
    </cfRule>
    <cfRule type="expression" dxfId="914" priority="1141">
      <formula>INDIRECT("M"&amp;ROW())="Author"</formula>
    </cfRule>
    <cfRule type="expression" dxfId="913" priority="1142">
      <formula>INDIRECT("M"&amp;ROW())="Author"</formula>
    </cfRule>
  </conditionalFormatting>
  <conditionalFormatting sqref="C59:I59 K59:L59">
    <cfRule type="expression" dxfId="912" priority="1133">
      <formula>INDIRECT("M"&amp;ROW())="Office"</formula>
    </cfRule>
    <cfRule type="expression" dxfId="911" priority="1134">
      <formula>INDIRECT("M"&amp;ROW())="Editor"</formula>
    </cfRule>
    <cfRule type="expression" dxfId="910" priority="1135">
      <formula>INDIRECT("M"&amp;ROW())="PPP"</formula>
    </cfRule>
    <cfRule type="expression" dxfId="909" priority="1136">
      <formula>INDIRECT("M"&amp;ROW())="Author"</formula>
    </cfRule>
    <cfRule type="expression" dxfId="908" priority="1137">
      <formula>INDIRECT("M"&amp;ROW())="Author"</formula>
    </cfRule>
  </conditionalFormatting>
  <conditionalFormatting sqref="C58:I58 K58:L58">
    <cfRule type="expression" dxfId="907" priority="1128">
      <formula>INDIRECT("M"&amp;ROW())="Office"</formula>
    </cfRule>
    <cfRule type="expression" dxfId="906" priority="1129">
      <formula>INDIRECT("M"&amp;ROW())="Editor"</formula>
    </cfRule>
    <cfRule type="expression" dxfId="905" priority="1130">
      <formula>INDIRECT("M"&amp;ROW())="PPP"</formula>
    </cfRule>
    <cfRule type="expression" dxfId="904" priority="1131">
      <formula>INDIRECT("M"&amp;ROW())="Author"</formula>
    </cfRule>
    <cfRule type="expression" dxfId="903" priority="1132">
      <formula>INDIRECT("M"&amp;ROW())="Author"</formula>
    </cfRule>
  </conditionalFormatting>
  <conditionalFormatting sqref="C57:I57 K57:L57">
    <cfRule type="expression" dxfId="902" priority="1123">
      <formula>INDIRECT("M"&amp;ROW())="Office"</formula>
    </cfRule>
    <cfRule type="expression" dxfId="901" priority="1124">
      <formula>INDIRECT("M"&amp;ROW())="Editor"</formula>
    </cfRule>
    <cfRule type="expression" dxfId="900" priority="1125">
      <formula>INDIRECT("M"&amp;ROW())="PPP"</formula>
    </cfRule>
    <cfRule type="expression" dxfId="899" priority="1126">
      <formula>INDIRECT("M"&amp;ROW())="Author"</formula>
    </cfRule>
    <cfRule type="expression" dxfId="898" priority="1127">
      <formula>INDIRECT("M"&amp;ROW())="Author"</formula>
    </cfRule>
  </conditionalFormatting>
  <conditionalFormatting sqref="C56:I56 K56:L56">
    <cfRule type="expression" dxfId="897" priority="1118">
      <formula>INDIRECT("M"&amp;ROW())="Office"</formula>
    </cfRule>
    <cfRule type="expression" dxfId="896" priority="1119">
      <formula>INDIRECT("M"&amp;ROW())="Editor"</formula>
    </cfRule>
    <cfRule type="expression" dxfId="895" priority="1120">
      <formula>INDIRECT("M"&amp;ROW())="PPP"</formula>
    </cfRule>
    <cfRule type="expression" dxfId="894" priority="1121">
      <formula>INDIRECT("M"&amp;ROW())="Author"</formula>
    </cfRule>
    <cfRule type="expression" dxfId="893" priority="1122">
      <formula>INDIRECT("M"&amp;ROW())="Author"</formula>
    </cfRule>
  </conditionalFormatting>
  <conditionalFormatting sqref="C55:I55 K55:L55">
    <cfRule type="expression" dxfId="892" priority="1113">
      <formula>INDIRECT("M"&amp;ROW())="Office"</formula>
    </cfRule>
    <cfRule type="expression" dxfId="891" priority="1114">
      <formula>INDIRECT("M"&amp;ROW())="Editor"</formula>
    </cfRule>
    <cfRule type="expression" dxfId="890" priority="1115">
      <formula>INDIRECT("M"&amp;ROW())="PPP"</formula>
    </cfRule>
    <cfRule type="expression" dxfId="889" priority="1116">
      <formula>INDIRECT("M"&amp;ROW())="Author"</formula>
    </cfRule>
    <cfRule type="expression" dxfId="888" priority="1117">
      <formula>INDIRECT("M"&amp;ROW())="Author"</formula>
    </cfRule>
  </conditionalFormatting>
  <conditionalFormatting sqref="C54:I54 K54:L54">
    <cfRule type="expression" dxfId="887" priority="1108">
      <formula>INDIRECT("M"&amp;ROW())="Office"</formula>
    </cfRule>
    <cfRule type="expression" dxfId="886" priority="1109">
      <formula>INDIRECT("M"&amp;ROW())="Editor"</formula>
    </cfRule>
    <cfRule type="expression" dxfId="885" priority="1110">
      <formula>INDIRECT("M"&amp;ROW())="PPP"</formula>
    </cfRule>
    <cfRule type="expression" dxfId="884" priority="1111">
      <formula>INDIRECT("M"&amp;ROW())="Author"</formula>
    </cfRule>
    <cfRule type="expression" dxfId="883" priority="1112">
      <formula>INDIRECT("M"&amp;ROW())="Author"</formula>
    </cfRule>
  </conditionalFormatting>
  <conditionalFormatting sqref="C53:I53 K53:L53">
    <cfRule type="expression" dxfId="882" priority="1103">
      <formula>INDIRECT("M"&amp;ROW())="Office"</formula>
    </cfRule>
    <cfRule type="expression" dxfId="881" priority="1104">
      <formula>INDIRECT("M"&amp;ROW())="Editor"</formula>
    </cfRule>
    <cfRule type="expression" dxfId="880" priority="1105">
      <formula>INDIRECT("M"&amp;ROW())="PPP"</formula>
    </cfRule>
    <cfRule type="expression" dxfId="879" priority="1106">
      <formula>INDIRECT("M"&amp;ROW())="Author"</formula>
    </cfRule>
    <cfRule type="expression" dxfId="878" priority="1107">
      <formula>INDIRECT("M"&amp;ROW())="Author"</formula>
    </cfRule>
  </conditionalFormatting>
  <conditionalFormatting sqref="C49:C50 K49:L50 E49:E50 G49:G50">
    <cfRule type="expression" dxfId="877" priority="1098">
      <formula>INDIRECT("M"&amp;ROW())="Office"</formula>
    </cfRule>
    <cfRule type="expression" dxfId="876" priority="1099">
      <formula>INDIRECT("M"&amp;ROW())="Editor"</formula>
    </cfRule>
    <cfRule type="expression" dxfId="875" priority="1100">
      <formula>INDIRECT("M"&amp;ROW())="PPP"</formula>
    </cfRule>
    <cfRule type="expression" dxfId="874" priority="1101">
      <formula>INDIRECT("M"&amp;ROW())="Author"</formula>
    </cfRule>
    <cfRule type="expression" dxfId="873" priority="1102">
      <formula>INDIRECT("M"&amp;ROW())="Author"</formula>
    </cfRule>
  </conditionalFormatting>
  <conditionalFormatting sqref="C51 K51:L51 E51:G51">
    <cfRule type="expression" dxfId="872" priority="1093">
      <formula>INDIRECT("M"&amp;ROW())="Office"</formula>
    </cfRule>
    <cfRule type="expression" dxfId="871" priority="1094">
      <formula>INDIRECT("M"&amp;ROW())="Editor"</formula>
    </cfRule>
    <cfRule type="expression" dxfId="870" priority="1095">
      <formula>INDIRECT("M"&amp;ROW())="PPP"</formula>
    </cfRule>
    <cfRule type="expression" dxfId="869" priority="1096">
      <formula>INDIRECT("M"&amp;ROW())="Author"</formula>
    </cfRule>
    <cfRule type="expression" dxfId="868" priority="1097">
      <formula>INDIRECT("M"&amp;ROW())="Author"</formula>
    </cfRule>
  </conditionalFormatting>
  <conditionalFormatting sqref="I49:I50">
    <cfRule type="expression" dxfId="867" priority="1058">
      <formula>INDIRECT("M"&amp;ROW())="Office"</formula>
    </cfRule>
    <cfRule type="expression" dxfId="866" priority="1059">
      <formula>INDIRECT("M"&amp;ROW())="Editor"</formula>
    </cfRule>
    <cfRule type="expression" dxfId="865" priority="1060">
      <formula>INDIRECT("M"&amp;ROW())="PPP"</formula>
    </cfRule>
    <cfRule type="expression" dxfId="864" priority="1061">
      <formula>INDIRECT("M"&amp;ROW())="Author"</formula>
    </cfRule>
    <cfRule type="expression" dxfId="863" priority="1062">
      <formula>INDIRECT("M"&amp;ROW())="Author"</formula>
    </cfRule>
  </conditionalFormatting>
  <conditionalFormatting sqref="D49:D51">
    <cfRule type="expression" dxfId="862" priority="1083">
      <formula>INDIRECT("M"&amp;ROW())="Office"</formula>
    </cfRule>
    <cfRule type="expression" dxfId="861" priority="1084">
      <formula>INDIRECT("M"&amp;ROW())="Editor"</formula>
    </cfRule>
    <cfRule type="expression" dxfId="860" priority="1085">
      <formula>INDIRECT("M"&amp;ROW())="PPP"</formula>
    </cfRule>
    <cfRule type="expression" dxfId="859" priority="1086">
      <formula>INDIRECT("M"&amp;ROW())="Author"</formula>
    </cfRule>
    <cfRule type="expression" dxfId="858" priority="1087">
      <formula>INDIRECT("M"&amp;ROW())="Author"</formula>
    </cfRule>
  </conditionalFormatting>
  <conditionalFormatting sqref="I51">
    <cfRule type="expression" dxfId="857" priority="1053">
      <formula>INDIRECT("M"&amp;ROW())="Office"</formula>
    </cfRule>
    <cfRule type="expression" dxfId="856" priority="1054">
      <formula>INDIRECT("M"&amp;ROW())="Editor"</formula>
    </cfRule>
    <cfRule type="expression" dxfId="855" priority="1055">
      <formula>INDIRECT("M"&amp;ROW())="PPP"</formula>
    </cfRule>
    <cfRule type="expression" dxfId="854" priority="1056">
      <formula>INDIRECT("M"&amp;ROW())="Author"</formula>
    </cfRule>
    <cfRule type="expression" dxfId="853" priority="1057">
      <formula>INDIRECT("M"&amp;ROW())="Author"</formula>
    </cfRule>
  </conditionalFormatting>
  <conditionalFormatting sqref="F49:F50">
    <cfRule type="expression" dxfId="852" priority="1073">
      <formula>INDIRECT("M"&amp;ROW())="Office"</formula>
    </cfRule>
    <cfRule type="expression" dxfId="851" priority="1074">
      <formula>INDIRECT("M"&amp;ROW())="Editor"</formula>
    </cfRule>
    <cfRule type="expression" dxfId="850" priority="1075">
      <formula>INDIRECT("M"&amp;ROW())="PPP"</formula>
    </cfRule>
    <cfRule type="expression" dxfId="849" priority="1076">
      <formula>INDIRECT("M"&amp;ROW())="Author"</formula>
    </cfRule>
    <cfRule type="expression" dxfId="848" priority="1077">
      <formula>INDIRECT("M"&amp;ROW())="Author"</formula>
    </cfRule>
  </conditionalFormatting>
  <conditionalFormatting sqref="H51">
    <cfRule type="expression" dxfId="847" priority="1068">
      <formula>INDIRECT("M"&amp;ROW())="Office"</formula>
    </cfRule>
    <cfRule type="expression" dxfId="846" priority="1069">
      <formula>INDIRECT("M"&amp;ROW())="Editor"</formula>
    </cfRule>
    <cfRule type="expression" dxfId="845" priority="1070">
      <formula>INDIRECT("M"&amp;ROW())="PPP"</formula>
    </cfRule>
    <cfRule type="expression" dxfId="844" priority="1071">
      <formula>INDIRECT("M"&amp;ROW())="Author"</formula>
    </cfRule>
    <cfRule type="expression" dxfId="843" priority="1072">
      <formula>INDIRECT("M"&amp;ROW())="Author"</formula>
    </cfRule>
  </conditionalFormatting>
  <conditionalFormatting sqref="H49:H50">
    <cfRule type="expression" dxfId="842" priority="1063">
      <formula>INDIRECT("M"&amp;ROW())="Office"</formula>
    </cfRule>
    <cfRule type="expression" dxfId="841" priority="1064">
      <formula>INDIRECT("M"&amp;ROW())="Editor"</formula>
    </cfRule>
    <cfRule type="expression" dxfId="840" priority="1065">
      <formula>INDIRECT("M"&amp;ROW())="PPP"</formula>
    </cfRule>
    <cfRule type="expression" dxfId="839" priority="1066">
      <formula>INDIRECT("M"&amp;ROW())="Author"</formula>
    </cfRule>
    <cfRule type="expression" dxfId="838" priority="1067">
      <formula>INDIRECT("M"&amp;ROW())="Author"</formula>
    </cfRule>
  </conditionalFormatting>
  <conditionalFormatting sqref="C48 K48:L48 E48 G48">
    <cfRule type="expression" dxfId="837" priority="1048">
      <formula>INDIRECT("M"&amp;ROW())="Office"</formula>
    </cfRule>
    <cfRule type="expression" dxfId="836" priority="1049">
      <formula>INDIRECT("M"&amp;ROW())="Editor"</formula>
    </cfRule>
    <cfRule type="expression" dxfId="835" priority="1050">
      <formula>INDIRECT("M"&amp;ROW())="PPP"</formula>
    </cfRule>
    <cfRule type="expression" dxfId="834" priority="1051">
      <formula>INDIRECT("M"&amp;ROW())="Author"</formula>
    </cfRule>
    <cfRule type="expression" dxfId="833" priority="1052">
      <formula>INDIRECT("M"&amp;ROW())="Author"</formula>
    </cfRule>
  </conditionalFormatting>
  <conditionalFormatting sqref="I48">
    <cfRule type="expression" dxfId="832" priority="1028">
      <formula>INDIRECT("M"&amp;ROW())="Office"</formula>
    </cfRule>
    <cfRule type="expression" dxfId="831" priority="1029">
      <formula>INDIRECT("M"&amp;ROW())="Editor"</formula>
    </cfRule>
    <cfRule type="expression" dxfId="830" priority="1030">
      <formula>INDIRECT("M"&amp;ROW())="PPP"</formula>
    </cfRule>
    <cfRule type="expression" dxfId="829" priority="1031">
      <formula>INDIRECT("M"&amp;ROW())="Author"</formula>
    </cfRule>
    <cfRule type="expression" dxfId="828" priority="1032">
      <formula>INDIRECT("M"&amp;ROW())="Author"</formula>
    </cfRule>
  </conditionalFormatting>
  <conditionalFormatting sqref="D48">
    <cfRule type="expression" dxfId="827" priority="1043">
      <formula>INDIRECT("M"&amp;ROW())="Office"</formula>
    </cfRule>
    <cfRule type="expression" dxfId="826" priority="1044">
      <formula>INDIRECT("M"&amp;ROW())="Editor"</formula>
    </cfRule>
    <cfRule type="expression" dxfId="825" priority="1045">
      <formula>INDIRECT("M"&amp;ROW())="PPP"</formula>
    </cfRule>
    <cfRule type="expression" dxfId="824" priority="1046">
      <formula>INDIRECT("M"&amp;ROW())="Author"</formula>
    </cfRule>
    <cfRule type="expression" dxfId="823" priority="1047">
      <formula>INDIRECT("M"&amp;ROW())="Author"</formula>
    </cfRule>
  </conditionalFormatting>
  <conditionalFormatting sqref="F48">
    <cfRule type="expression" dxfId="822" priority="1038">
      <formula>INDIRECT("M"&amp;ROW())="Office"</formula>
    </cfRule>
    <cfRule type="expression" dxfId="821" priority="1039">
      <formula>INDIRECT("M"&amp;ROW())="Editor"</formula>
    </cfRule>
    <cfRule type="expression" dxfId="820" priority="1040">
      <formula>INDIRECT("M"&amp;ROW())="PPP"</formula>
    </cfRule>
    <cfRule type="expression" dxfId="819" priority="1041">
      <formula>INDIRECT("M"&amp;ROW())="Author"</formula>
    </cfRule>
    <cfRule type="expression" dxfId="818" priority="1042">
      <formula>INDIRECT("M"&amp;ROW())="Author"</formula>
    </cfRule>
  </conditionalFormatting>
  <conditionalFormatting sqref="H48">
    <cfRule type="expression" dxfId="817" priority="1033">
      <formula>INDIRECT("M"&amp;ROW())="Office"</formula>
    </cfRule>
    <cfRule type="expression" dxfId="816" priority="1034">
      <formula>INDIRECT("M"&amp;ROW())="Editor"</formula>
    </cfRule>
    <cfRule type="expression" dxfId="815" priority="1035">
      <formula>INDIRECT("M"&amp;ROW())="PPP"</formula>
    </cfRule>
    <cfRule type="expression" dxfId="814" priority="1036">
      <formula>INDIRECT("M"&amp;ROW())="Author"</formula>
    </cfRule>
    <cfRule type="expression" dxfId="813" priority="1037">
      <formula>INDIRECT("M"&amp;ROW())="Author"</formula>
    </cfRule>
  </conditionalFormatting>
  <conditionalFormatting sqref="C47 K47:L47 E47 G47">
    <cfRule type="expression" dxfId="812" priority="1023">
      <formula>INDIRECT("M"&amp;ROW())="Office"</formula>
    </cfRule>
    <cfRule type="expression" dxfId="811" priority="1024">
      <formula>INDIRECT("M"&amp;ROW())="Editor"</formula>
    </cfRule>
    <cfRule type="expression" dxfId="810" priority="1025">
      <formula>INDIRECT("M"&amp;ROW())="PPP"</formula>
    </cfRule>
    <cfRule type="expression" dxfId="809" priority="1026">
      <formula>INDIRECT("M"&amp;ROW())="Author"</formula>
    </cfRule>
    <cfRule type="expression" dxfId="808" priority="1027">
      <formula>INDIRECT("M"&amp;ROW())="Author"</formula>
    </cfRule>
  </conditionalFormatting>
  <conditionalFormatting sqref="I47">
    <cfRule type="expression" dxfId="807" priority="1003">
      <formula>INDIRECT("M"&amp;ROW())="Office"</formula>
    </cfRule>
    <cfRule type="expression" dxfId="806" priority="1004">
      <formula>INDIRECT("M"&amp;ROW())="Editor"</formula>
    </cfRule>
    <cfRule type="expression" dxfId="805" priority="1005">
      <formula>INDIRECT("M"&amp;ROW())="PPP"</formula>
    </cfRule>
    <cfRule type="expression" dxfId="804" priority="1006">
      <formula>INDIRECT("M"&amp;ROW())="Author"</formula>
    </cfRule>
    <cfRule type="expression" dxfId="803" priority="1007">
      <formula>INDIRECT("M"&amp;ROW())="Author"</formula>
    </cfRule>
  </conditionalFormatting>
  <conditionalFormatting sqref="D47">
    <cfRule type="expression" dxfId="802" priority="1018">
      <formula>INDIRECT("M"&amp;ROW())="Office"</formula>
    </cfRule>
    <cfRule type="expression" dxfId="801" priority="1019">
      <formula>INDIRECT("M"&amp;ROW())="Editor"</formula>
    </cfRule>
    <cfRule type="expression" dxfId="800" priority="1020">
      <formula>INDIRECT("M"&amp;ROW())="PPP"</formula>
    </cfRule>
    <cfRule type="expression" dxfId="799" priority="1021">
      <formula>INDIRECT("M"&amp;ROW())="Author"</formula>
    </cfRule>
    <cfRule type="expression" dxfId="798" priority="1022">
      <formula>INDIRECT("M"&amp;ROW())="Author"</formula>
    </cfRule>
  </conditionalFormatting>
  <conditionalFormatting sqref="F47">
    <cfRule type="expression" dxfId="797" priority="1013">
      <formula>INDIRECT("M"&amp;ROW())="Office"</formula>
    </cfRule>
    <cfRule type="expression" dxfId="796" priority="1014">
      <formula>INDIRECT("M"&amp;ROW())="Editor"</formula>
    </cfRule>
    <cfRule type="expression" dxfId="795" priority="1015">
      <formula>INDIRECT("M"&amp;ROW())="PPP"</formula>
    </cfRule>
    <cfRule type="expression" dxfId="794" priority="1016">
      <formula>INDIRECT("M"&amp;ROW())="Author"</formula>
    </cfRule>
    <cfRule type="expression" dxfId="793" priority="1017">
      <formula>INDIRECT("M"&amp;ROW())="Author"</formula>
    </cfRule>
  </conditionalFormatting>
  <conditionalFormatting sqref="H47">
    <cfRule type="expression" dxfId="792" priority="1008">
      <formula>INDIRECT("M"&amp;ROW())="Office"</formula>
    </cfRule>
    <cfRule type="expression" dxfId="791" priority="1009">
      <formula>INDIRECT("M"&amp;ROW())="Editor"</formula>
    </cfRule>
    <cfRule type="expression" dxfId="790" priority="1010">
      <formula>INDIRECT("M"&amp;ROW())="PPP"</formula>
    </cfRule>
    <cfRule type="expression" dxfId="789" priority="1011">
      <formula>INDIRECT("M"&amp;ROW())="Author"</formula>
    </cfRule>
    <cfRule type="expression" dxfId="788" priority="1012">
      <formula>INDIRECT("M"&amp;ROW())="Author"</formula>
    </cfRule>
  </conditionalFormatting>
  <conditionalFormatting sqref="C46 K46:L46 E46 G46">
    <cfRule type="expression" dxfId="787" priority="998">
      <formula>INDIRECT("M"&amp;ROW())="Office"</formula>
    </cfRule>
    <cfRule type="expression" dxfId="786" priority="999">
      <formula>INDIRECT("M"&amp;ROW())="Editor"</formula>
    </cfRule>
    <cfRule type="expression" dxfId="785" priority="1000">
      <formula>INDIRECT("M"&amp;ROW())="PPP"</formula>
    </cfRule>
    <cfRule type="expression" dxfId="784" priority="1001">
      <formula>INDIRECT("M"&amp;ROW())="Author"</formula>
    </cfRule>
    <cfRule type="expression" dxfId="783" priority="1002">
      <formula>INDIRECT("M"&amp;ROW())="Author"</formula>
    </cfRule>
  </conditionalFormatting>
  <conditionalFormatting sqref="I46">
    <cfRule type="expression" dxfId="782" priority="978">
      <formula>INDIRECT("M"&amp;ROW())="Office"</formula>
    </cfRule>
    <cfRule type="expression" dxfId="781" priority="979">
      <formula>INDIRECT("M"&amp;ROW())="Editor"</formula>
    </cfRule>
    <cfRule type="expression" dxfId="780" priority="980">
      <formula>INDIRECT("M"&amp;ROW())="PPP"</formula>
    </cfRule>
    <cfRule type="expression" dxfId="779" priority="981">
      <formula>INDIRECT("M"&amp;ROW())="Author"</formula>
    </cfRule>
    <cfRule type="expression" dxfId="778" priority="982">
      <formula>INDIRECT("M"&amp;ROW())="Author"</formula>
    </cfRule>
  </conditionalFormatting>
  <conditionalFormatting sqref="D46">
    <cfRule type="expression" dxfId="777" priority="993">
      <formula>INDIRECT("M"&amp;ROW())="Office"</formula>
    </cfRule>
    <cfRule type="expression" dxfId="776" priority="994">
      <formula>INDIRECT("M"&amp;ROW())="Editor"</formula>
    </cfRule>
    <cfRule type="expression" dxfId="775" priority="995">
      <formula>INDIRECT("M"&amp;ROW())="PPP"</formula>
    </cfRule>
    <cfRule type="expression" dxfId="774" priority="996">
      <formula>INDIRECT("M"&amp;ROW())="Author"</formula>
    </cfRule>
    <cfRule type="expression" dxfId="773" priority="997">
      <formula>INDIRECT("M"&amp;ROW())="Author"</formula>
    </cfRule>
  </conditionalFormatting>
  <conditionalFormatting sqref="F46">
    <cfRule type="expression" dxfId="772" priority="988">
      <formula>INDIRECT("M"&amp;ROW())="Office"</formula>
    </cfRule>
    <cfRule type="expression" dxfId="771" priority="989">
      <formula>INDIRECT("M"&amp;ROW())="Editor"</formula>
    </cfRule>
    <cfRule type="expression" dxfId="770" priority="990">
      <formula>INDIRECT("M"&amp;ROW())="PPP"</formula>
    </cfRule>
    <cfRule type="expression" dxfId="769" priority="991">
      <formula>INDIRECT("M"&amp;ROW())="Author"</formula>
    </cfRule>
    <cfRule type="expression" dxfId="768" priority="992">
      <formula>INDIRECT("M"&amp;ROW())="Author"</formula>
    </cfRule>
  </conditionalFormatting>
  <conditionalFormatting sqref="H46">
    <cfRule type="expression" dxfId="767" priority="983">
      <formula>INDIRECT("M"&amp;ROW())="Office"</formula>
    </cfRule>
    <cfRule type="expression" dxfId="766" priority="984">
      <formula>INDIRECT("M"&amp;ROW())="Editor"</formula>
    </cfRule>
    <cfRule type="expression" dxfId="765" priority="985">
      <formula>INDIRECT("M"&amp;ROW())="PPP"</formula>
    </cfRule>
    <cfRule type="expression" dxfId="764" priority="986">
      <formula>INDIRECT("M"&amp;ROW())="Author"</formula>
    </cfRule>
    <cfRule type="expression" dxfId="763" priority="987">
      <formula>INDIRECT("M"&amp;ROW())="Author"</formula>
    </cfRule>
  </conditionalFormatting>
  <conditionalFormatting sqref="C45:L45">
    <cfRule type="expression" dxfId="762" priority="973">
      <formula>INDIRECT("M"&amp;ROW())="Office"</formula>
    </cfRule>
    <cfRule type="expression" dxfId="761" priority="974">
      <formula>INDIRECT("M"&amp;ROW())="Editor"</formula>
    </cfRule>
    <cfRule type="expression" dxfId="760" priority="975">
      <formula>INDIRECT("M"&amp;ROW())="PPP"</formula>
    </cfRule>
    <cfRule type="expression" dxfId="759" priority="976">
      <formula>INDIRECT("M"&amp;ROW())="Author"</formula>
    </cfRule>
    <cfRule type="expression" dxfId="758" priority="977">
      <formula>INDIRECT("M"&amp;ROW())="Author"</formula>
    </cfRule>
  </conditionalFormatting>
  <conditionalFormatting sqref="C44:L44">
    <cfRule type="expression" dxfId="757" priority="968">
      <formula>INDIRECT("M"&amp;ROW())="Office"</formula>
    </cfRule>
    <cfRule type="expression" dxfId="756" priority="969">
      <formula>INDIRECT("M"&amp;ROW())="Editor"</formula>
    </cfRule>
    <cfRule type="expression" dxfId="755" priority="970">
      <formula>INDIRECT("M"&amp;ROW())="PPP"</formula>
    </cfRule>
    <cfRule type="expression" dxfId="754" priority="971">
      <formula>INDIRECT("M"&amp;ROW())="Author"</formula>
    </cfRule>
    <cfRule type="expression" dxfId="753" priority="972">
      <formula>INDIRECT("M"&amp;ROW())="Author"</formula>
    </cfRule>
  </conditionalFormatting>
  <conditionalFormatting sqref="C43:L43">
    <cfRule type="expression" dxfId="752" priority="963">
      <formula>INDIRECT("M"&amp;ROW())="Office"</formula>
    </cfRule>
    <cfRule type="expression" dxfId="751" priority="964">
      <formula>INDIRECT("M"&amp;ROW())="Editor"</formula>
    </cfRule>
    <cfRule type="expression" dxfId="750" priority="965">
      <formula>INDIRECT("M"&amp;ROW())="PPP"</formula>
    </cfRule>
    <cfRule type="expression" dxfId="749" priority="966">
      <formula>INDIRECT("M"&amp;ROW())="Author"</formula>
    </cfRule>
    <cfRule type="expression" dxfId="748" priority="967">
      <formula>INDIRECT("M"&amp;ROW())="Author"</formula>
    </cfRule>
  </conditionalFormatting>
  <conditionalFormatting sqref="C42:L42">
    <cfRule type="expression" dxfId="747" priority="958">
      <formula>INDIRECT("M"&amp;ROW())="Office"</formula>
    </cfRule>
    <cfRule type="expression" dxfId="746" priority="959">
      <formula>INDIRECT("M"&amp;ROW())="Editor"</formula>
    </cfRule>
    <cfRule type="expression" dxfId="745" priority="960">
      <formula>INDIRECT("M"&amp;ROW())="PPP"</formula>
    </cfRule>
    <cfRule type="expression" dxfId="744" priority="961">
      <formula>INDIRECT("M"&amp;ROW())="Author"</formula>
    </cfRule>
    <cfRule type="expression" dxfId="743" priority="962">
      <formula>INDIRECT("M"&amp;ROW())="Author"</formula>
    </cfRule>
  </conditionalFormatting>
  <conditionalFormatting sqref="C40:L41">
    <cfRule type="expression" dxfId="742" priority="953">
      <formula>INDIRECT("M"&amp;ROW())="Office"</formula>
    </cfRule>
    <cfRule type="expression" dxfId="741" priority="954">
      <formula>INDIRECT("M"&amp;ROW())="Editor"</formula>
    </cfRule>
    <cfRule type="expression" dxfId="740" priority="955">
      <formula>INDIRECT("M"&amp;ROW())="PPP"</formula>
    </cfRule>
    <cfRule type="expression" dxfId="739" priority="956">
      <formula>INDIRECT("M"&amp;ROW())="Author"</formula>
    </cfRule>
    <cfRule type="expression" dxfId="738" priority="957">
      <formula>INDIRECT("M"&amp;ROW())="Author"</formula>
    </cfRule>
  </conditionalFormatting>
  <conditionalFormatting sqref="C39:L39">
    <cfRule type="expression" dxfId="737" priority="948">
      <formula>INDIRECT("M"&amp;ROW())="Office"</formula>
    </cfRule>
    <cfRule type="expression" dxfId="736" priority="949">
      <formula>INDIRECT("M"&amp;ROW())="Editor"</formula>
    </cfRule>
    <cfRule type="expression" dxfId="735" priority="950">
      <formula>INDIRECT("M"&amp;ROW())="PPP"</formula>
    </cfRule>
    <cfRule type="expression" dxfId="734" priority="951">
      <formula>INDIRECT("M"&amp;ROW())="Author"</formula>
    </cfRule>
    <cfRule type="expression" dxfId="733" priority="952">
      <formula>INDIRECT("M"&amp;ROW())="Author"</formula>
    </cfRule>
  </conditionalFormatting>
  <conditionalFormatting sqref="C38:L38 J36:J37">
    <cfRule type="expression" dxfId="732" priority="943">
      <formula>INDIRECT("M"&amp;ROW())="Office"</formula>
    </cfRule>
    <cfRule type="expression" dxfId="731" priority="944">
      <formula>INDIRECT("M"&amp;ROW())="Editor"</formula>
    </cfRule>
    <cfRule type="expression" dxfId="730" priority="945">
      <formula>INDIRECT("M"&amp;ROW())="PPP"</formula>
    </cfRule>
    <cfRule type="expression" dxfId="729" priority="946">
      <formula>INDIRECT("M"&amp;ROW())="Author"</formula>
    </cfRule>
    <cfRule type="expression" dxfId="728" priority="947">
      <formula>INDIRECT("M"&amp;ROW())="Author"</formula>
    </cfRule>
  </conditionalFormatting>
  <conditionalFormatting sqref="C36:I37 K36:L37">
    <cfRule type="expression" dxfId="727" priority="938">
      <formula>INDIRECT("M"&amp;ROW())="Office"</formula>
    </cfRule>
    <cfRule type="expression" dxfId="726" priority="939">
      <formula>INDIRECT("M"&amp;ROW())="Editor"</formula>
    </cfRule>
    <cfRule type="expression" dxfId="725" priority="940">
      <formula>INDIRECT("M"&amp;ROW())="PPP"</formula>
    </cfRule>
    <cfRule type="expression" dxfId="724" priority="941">
      <formula>INDIRECT("M"&amp;ROW())="Author"</formula>
    </cfRule>
    <cfRule type="expression" dxfId="723" priority="942">
      <formula>INDIRECT("M"&amp;ROW())="Author"</formula>
    </cfRule>
  </conditionalFormatting>
  <conditionalFormatting sqref="C35:I35 K35:L35">
    <cfRule type="expression" dxfId="722" priority="928">
      <formula>INDIRECT("M"&amp;ROW())="Office"</formula>
    </cfRule>
    <cfRule type="expression" dxfId="721" priority="929">
      <formula>INDIRECT("M"&amp;ROW())="Editor"</formula>
    </cfRule>
    <cfRule type="expression" dxfId="720" priority="930">
      <formula>INDIRECT("M"&amp;ROW())="PPP"</formula>
    </cfRule>
    <cfRule type="expression" dxfId="719" priority="931">
      <formula>INDIRECT("M"&amp;ROW())="Author"</formula>
    </cfRule>
    <cfRule type="expression" dxfId="718" priority="932">
      <formula>INDIRECT("M"&amp;ROW())="Author"</formula>
    </cfRule>
  </conditionalFormatting>
  <conditionalFormatting sqref="J33:J35">
    <cfRule type="expression" dxfId="717" priority="933">
      <formula>INDIRECT("M"&amp;ROW())="Office"</formula>
    </cfRule>
    <cfRule type="expression" dxfId="716" priority="934">
      <formula>INDIRECT("M"&amp;ROW())="Editor"</formula>
    </cfRule>
    <cfRule type="expression" dxfId="715" priority="935">
      <formula>INDIRECT("M"&amp;ROW())="PPP"</formula>
    </cfRule>
    <cfRule type="expression" dxfId="714" priority="936">
      <formula>INDIRECT("M"&amp;ROW())="Author"</formula>
    </cfRule>
    <cfRule type="expression" dxfId="713" priority="937">
      <formula>INDIRECT("M"&amp;ROW())="Author"</formula>
    </cfRule>
  </conditionalFormatting>
  <conditionalFormatting sqref="C33:I34 K33:L34">
    <cfRule type="expression" dxfId="712" priority="908">
      <formula>INDIRECT("M"&amp;ROW())="Office"</formula>
    </cfRule>
    <cfRule type="expression" dxfId="711" priority="909">
      <formula>INDIRECT("M"&amp;ROW())="Editor"</formula>
    </cfRule>
    <cfRule type="expression" dxfId="710" priority="910">
      <formula>INDIRECT("M"&amp;ROW())="PPP"</formula>
    </cfRule>
    <cfRule type="expression" dxfId="709" priority="911">
      <formula>INDIRECT("M"&amp;ROW())="Author"</formula>
    </cfRule>
    <cfRule type="expression" dxfId="708" priority="912">
      <formula>INDIRECT("M"&amp;ROW())="Author"</formula>
    </cfRule>
  </conditionalFormatting>
  <conditionalFormatting sqref="J31">
    <cfRule type="expression" dxfId="707" priority="903">
      <formula>INDIRECT("M"&amp;ROW())="Office"</formula>
    </cfRule>
    <cfRule type="expression" dxfId="706" priority="904">
      <formula>INDIRECT("M"&amp;ROW())="Editor"</formula>
    </cfRule>
    <cfRule type="expression" dxfId="705" priority="905">
      <formula>INDIRECT("M"&amp;ROW())="PPP"</formula>
    </cfRule>
    <cfRule type="expression" dxfId="704" priority="906">
      <formula>INDIRECT("M"&amp;ROW())="Author"</formula>
    </cfRule>
    <cfRule type="expression" dxfId="703" priority="907">
      <formula>INDIRECT("M"&amp;ROW())="Author"</formula>
    </cfRule>
  </conditionalFormatting>
  <conditionalFormatting sqref="C31:I31 K31:L31">
    <cfRule type="expression" dxfId="702" priority="898">
      <formula>INDIRECT("M"&amp;ROW())="Office"</formula>
    </cfRule>
    <cfRule type="expression" dxfId="701" priority="899">
      <formula>INDIRECT("M"&amp;ROW())="Editor"</formula>
    </cfRule>
    <cfRule type="expression" dxfId="700" priority="900">
      <formula>INDIRECT("M"&amp;ROW())="PPP"</formula>
    </cfRule>
    <cfRule type="expression" dxfId="699" priority="901">
      <formula>INDIRECT("M"&amp;ROW())="Author"</formula>
    </cfRule>
    <cfRule type="expression" dxfId="698" priority="902">
      <formula>INDIRECT("M"&amp;ROW())="Author"</formula>
    </cfRule>
  </conditionalFormatting>
  <conditionalFormatting sqref="J30">
    <cfRule type="expression" dxfId="697" priority="893">
      <formula>INDIRECT("M"&amp;ROW())="Office"</formula>
    </cfRule>
    <cfRule type="expression" dxfId="696" priority="894">
      <formula>INDIRECT("M"&amp;ROW())="Editor"</formula>
    </cfRule>
    <cfRule type="expression" dxfId="695" priority="895">
      <formula>INDIRECT("M"&amp;ROW())="PPP"</formula>
    </cfRule>
    <cfRule type="expression" dxfId="694" priority="896">
      <formula>INDIRECT("M"&amp;ROW())="Author"</formula>
    </cfRule>
    <cfRule type="expression" dxfId="693" priority="897">
      <formula>INDIRECT("M"&amp;ROW())="Author"</formula>
    </cfRule>
  </conditionalFormatting>
  <conditionalFormatting sqref="C30:I30 K30:L30">
    <cfRule type="expression" dxfId="692" priority="888">
      <formula>INDIRECT("M"&amp;ROW())="Office"</formula>
    </cfRule>
    <cfRule type="expression" dxfId="691" priority="889">
      <formula>INDIRECT("M"&amp;ROW())="Editor"</formula>
    </cfRule>
    <cfRule type="expression" dxfId="690" priority="890">
      <formula>INDIRECT("M"&amp;ROW())="PPP"</formula>
    </cfRule>
    <cfRule type="expression" dxfId="689" priority="891">
      <formula>INDIRECT("M"&amp;ROW())="Author"</formula>
    </cfRule>
    <cfRule type="expression" dxfId="688" priority="892">
      <formula>INDIRECT("M"&amp;ROW())="Author"</formula>
    </cfRule>
  </conditionalFormatting>
  <conditionalFormatting sqref="J29">
    <cfRule type="expression" dxfId="687" priority="883">
      <formula>INDIRECT("M"&amp;ROW())="Office"</formula>
    </cfRule>
    <cfRule type="expression" dxfId="686" priority="884">
      <formula>INDIRECT("M"&amp;ROW())="Editor"</formula>
    </cfRule>
    <cfRule type="expression" dxfId="685" priority="885">
      <formula>INDIRECT("M"&amp;ROW())="PPP"</formula>
    </cfRule>
    <cfRule type="expression" dxfId="684" priority="886">
      <formula>INDIRECT("M"&amp;ROW())="Author"</formula>
    </cfRule>
    <cfRule type="expression" dxfId="683" priority="887">
      <formula>INDIRECT("M"&amp;ROW())="Author"</formula>
    </cfRule>
  </conditionalFormatting>
  <conditionalFormatting sqref="C29:I29 K29:L29">
    <cfRule type="expression" dxfId="682" priority="878">
      <formula>INDIRECT("M"&amp;ROW())="Office"</formula>
    </cfRule>
    <cfRule type="expression" dxfId="681" priority="879">
      <formula>INDIRECT("M"&amp;ROW())="Editor"</formula>
    </cfRule>
    <cfRule type="expression" dxfId="680" priority="880">
      <formula>INDIRECT("M"&amp;ROW())="PPP"</formula>
    </cfRule>
    <cfRule type="expression" dxfId="679" priority="881">
      <formula>INDIRECT("M"&amp;ROW())="Author"</formula>
    </cfRule>
    <cfRule type="expression" dxfId="678" priority="882">
      <formula>INDIRECT("M"&amp;ROW())="Author"</formula>
    </cfRule>
  </conditionalFormatting>
  <conditionalFormatting sqref="J28">
    <cfRule type="expression" dxfId="677" priority="873">
      <formula>INDIRECT("M"&amp;ROW())="Office"</formula>
    </cfRule>
    <cfRule type="expression" dxfId="676" priority="874">
      <formula>INDIRECT("M"&amp;ROW())="Editor"</formula>
    </cfRule>
    <cfRule type="expression" dxfId="675" priority="875">
      <formula>INDIRECT("M"&amp;ROW())="PPP"</formula>
    </cfRule>
    <cfRule type="expression" dxfId="674" priority="876">
      <formula>INDIRECT("M"&amp;ROW())="Author"</formula>
    </cfRule>
    <cfRule type="expression" dxfId="673" priority="877">
      <formula>INDIRECT("M"&amp;ROW())="Author"</formula>
    </cfRule>
  </conditionalFormatting>
  <conditionalFormatting sqref="C28:I28 K28:L28">
    <cfRule type="expression" dxfId="672" priority="868">
      <formula>INDIRECT("M"&amp;ROW())="Office"</formula>
    </cfRule>
    <cfRule type="expression" dxfId="671" priority="869">
      <formula>INDIRECT("M"&amp;ROW())="Editor"</formula>
    </cfRule>
    <cfRule type="expression" dxfId="670" priority="870">
      <formula>INDIRECT("M"&amp;ROW())="PPP"</formula>
    </cfRule>
    <cfRule type="expression" dxfId="669" priority="871">
      <formula>INDIRECT("M"&amp;ROW())="Author"</formula>
    </cfRule>
    <cfRule type="expression" dxfId="668" priority="872">
      <formula>INDIRECT("M"&amp;ROW())="Author"</formula>
    </cfRule>
  </conditionalFormatting>
  <conditionalFormatting sqref="L27">
    <cfRule type="expression" dxfId="667" priority="858">
      <formula>INDIRECT("M"&amp;ROW())="Office"</formula>
    </cfRule>
    <cfRule type="expression" dxfId="666" priority="859">
      <formula>INDIRECT("M"&amp;ROW())="Editor"</formula>
    </cfRule>
    <cfRule type="expression" dxfId="665" priority="860">
      <formula>INDIRECT("M"&amp;ROW())="PPP"</formula>
    </cfRule>
    <cfRule type="expression" dxfId="664" priority="861">
      <formula>INDIRECT("M"&amp;ROW())="Author"</formula>
    </cfRule>
    <cfRule type="expression" dxfId="663" priority="862">
      <formula>INDIRECT("M"&amp;ROW())="Author"</formula>
    </cfRule>
  </conditionalFormatting>
  <conditionalFormatting sqref="C27:I27 K27 M22:N23 N16 N18">
    <cfRule type="expression" dxfId="662" priority="854">
      <formula>INDIRECT("K"&amp;ROW())="Office"</formula>
    </cfRule>
    <cfRule type="expression" dxfId="661" priority="855">
      <formula>INDIRECT("K"&amp;ROW())="Editor"</formula>
    </cfRule>
    <cfRule type="expression" dxfId="660" priority="856">
      <formula>INDIRECT("K"&amp;ROW())="PPP"</formula>
    </cfRule>
    <cfRule type="expression" dxfId="659" priority="857">
      <formula>INDIRECT("K"&amp;ROW())="Author"</formula>
    </cfRule>
  </conditionalFormatting>
  <conditionalFormatting sqref="J27">
    <cfRule type="expression" dxfId="658" priority="849">
      <formula>INDIRECT("M"&amp;ROW())="Office"</formula>
    </cfRule>
    <cfRule type="expression" dxfId="657" priority="850">
      <formula>INDIRECT("M"&amp;ROW())="Editor"</formula>
    </cfRule>
    <cfRule type="expression" dxfId="656" priority="851">
      <formula>INDIRECT("M"&amp;ROW())="PPP"</formula>
    </cfRule>
    <cfRule type="expression" dxfId="655" priority="852">
      <formula>INDIRECT("M"&amp;ROW())="Author"</formula>
    </cfRule>
    <cfRule type="expression" dxfId="654" priority="853">
      <formula>INDIRECT("M"&amp;ROW())="Author"</formula>
    </cfRule>
  </conditionalFormatting>
  <conditionalFormatting sqref="L26">
    <cfRule type="expression" dxfId="653" priority="844">
      <formula>INDIRECT("M"&amp;ROW())="Office"</formula>
    </cfRule>
    <cfRule type="expression" dxfId="652" priority="845">
      <formula>INDIRECT("M"&amp;ROW())="Editor"</formula>
    </cfRule>
    <cfRule type="expression" dxfId="651" priority="846">
      <formula>INDIRECT("M"&amp;ROW())="PPP"</formula>
    </cfRule>
    <cfRule type="expression" dxfId="650" priority="847">
      <formula>INDIRECT("M"&amp;ROW())="Author"</formula>
    </cfRule>
    <cfRule type="expression" dxfId="649" priority="848">
      <formula>INDIRECT("M"&amp;ROW())="Author"</formula>
    </cfRule>
  </conditionalFormatting>
  <conditionalFormatting sqref="C26:I26 K26">
    <cfRule type="expression" dxfId="648" priority="840">
      <formula>INDIRECT("K"&amp;ROW())="Office"</formula>
    </cfRule>
    <cfRule type="expression" dxfId="647" priority="841">
      <formula>INDIRECT("K"&amp;ROW())="Editor"</formula>
    </cfRule>
    <cfRule type="expression" dxfId="646" priority="842">
      <formula>INDIRECT("K"&amp;ROW())="PPP"</formula>
    </cfRule>
    <cfRule type="expression" dxfId="645" priority="843">
      <formula>INDIRECT("K"&amp;ROW())="Author"</formula>
    </cfRule>
  </conditionalFormatting>
  <conditionalFormatting sqref="J26">
    <cfRule type="expression" dxfId="644" priority="835">
      <formula>INDIRECT("M"&amp;ROW())="Office"</formula>
    </cfRule>
    <cfRule type="expression" dxfId="643" priority="836">
      <formula>INDIRECT("M"&amp;ROW())="Editor"</formula>
    </cfRule>
    <cfRule type="expression" dxfId="642" priority="837">
      <formula>INDIRECT("M"&amp;ROW())="PPP"</formula>
    </cfRule>
    <cfRule type="expression" dxfId="641" priority="838">
      <formula>INDIRECT("M"&amp;ROW())="Author"</formula>
    </cfRule>
    <cfRule type="expression" dxfId="640" priority="839">
      <formula>INDIRECT("M"&amp;ROW())="Author"</formula>
    </cfRule>
  </conditionalFormatting>
  <conditionalFormatting sqref="L25">
    <cfRule type="expression" dxfId="639" priority="830">
      <formula>INDIRECT("M"&amp;ROW())="Office"</formula>
    </cfRule>
    <cfRule type="expression" dxfId="638" priority="831">
      <formula>INDIRECT("M"&amp;ROW())="Editor"</formula>
    </cfRule>
    <cfRule type="expression" dxfId="637" priority="832">
      <formula>INDIRECT("M"&amp;ROW())="PPP"</formula>
    </cfRule>
    <cfRule type="expression" dxfId="636" priority="833">
      <formula>INDIRECT("M"&amp;ROW())="Author"</formula>
    </cfRule>
    <cfRule type="expression" dxfId="635" priority="834">
      <formula>INDIRECT("M"&amp;ROW())="Author"</formula>
    </cfRule>
  </conditionalFormatting>
  <conditionalFormatting sqref="C25:I25 K25">
    <cfRule type="expression" dxfId="634" priority="826">
      <formula>INDIRECT("K"&amp;ROW())="Office"</formula>
    </cfRule>
    <cfRule type="expression" dxfId="633" priority="827">
      <formula>INDIRECT("K"&amp;ROW())="Editor"</formula>
    </cfRule>
    <cfRule type="expression" dxfId="632" priority="828">
      <formula>INDIRECT("K"&amp;ROW())="PPP"</formula>
    </cfRule>
    <cfRule type="expression" dxfId="631" priority="829">
      <formula>INDIRECT("K"&amp;ROW())="Author"</formula>
    </cfRule>
  </conditionalFormatting>
  <conditionalFormatting sqref="J25">
    <cfRule type="expression" dxfId="630" priority="821">
      <formula>INDIRECT("M"&amp;ROW())="Office"</formula>
    </cfRule>
    <cfRule type="expression" dxfId="629" priority="822">
      <formula>INDIRECT("M"&amp;ROW())="Editor"</formula>
    </cfRule>
    <cfRule type="expression" dxfId="628" priority="823">
      <formula>INDIRECT("M"&amp;ROW())="PPP"</formula>
    </cfRule>
    <cfRule type="expression" dxfId="627" priority="824">
      <formula>INDIRECT("M"&amp;ROW())="Author"</formula>
    </cfRule>
    <cfRule type="expression" dxfId="626" priority="825">
      <formula>INDIRECT("M"&amp;ROW())="Author"</formula>
    </cfRule>
  </conditionalFormatting>
  <conditionalFormatting sqref="L22">
    <cfRule type="expression" dxfId="625" priority="816">
      <formula>INDIRECT("M"&amp;ROW())="Office"</formula>
    </cfRule>
    <cfRule type="expression" dxfId="624" priority="817">
      <formula>INDIRECT("M"&amp;ROW())="Editor"</formula>
    </cfRule>
    <cfRule type="expression" dxfId="623" priority="818">
      <formula>INDIRECT("M"&amp;ROW())="PPP"</formula>
    </cfRule>
    <cfRule type="expression" dxfId="622" priority="819">
      <formula>INDIRECT("M"&amp;ROW())="Author"</formula>
    </cfRule>
    <cfRule type="expression" dxfId="621" priority="820">
      <formula>INDIRECT("M"&amp;ROW())="Author"</formula>
    </cfRule>
  </conditionalFormatting>
  <conditionalFormatting sqref="C22:I22 K22">
    <cfRule type="expression" dxfId="620" priority="812">
      <formula>INDIRECT("K"&amp;ROW())="Office"</formula>
    </cfRule>
    <cfRule type="expression" dxfId="619" priority="813">
      <formula>INDIRECT("K"&amp;ROW())="Editor"</formula>
    </cfRule>
    <cfRule type="expression" dxfId="618" priority="814">
      <formula>INDIRECT("K"&amp;ROW())="PPP"</formula>
    </cfRule>
    <cfRule type="expression" dxfId="617" priority="815">
      <formula>INDIRECT("K"&amp;ROW())="Author"</formula>
    </cfRule>
  </conditionalFormatting>
  <conditionalFormatting sqref="J22">
    <cfRule type="expression" dxfId="616" priority="807">
      <formula>INDIRECT("M"&amp;ROW())="Office"</formula>
    </cfRule>
    <cfRule type="expression" dxfId="615" priority="808">
      <formula>INDIRECT("M"&amp;ROW())="Editor"</formula>
    </cfRule>
    <cfRule type="expression" dxfId="614" priority="809">
      <formula>INDIRECT("M"&amp;ROW())="PPP"</formula>
    </cfRule>
    <cfRule type="expression" dxfId="613" priority="810">
      <formula>INDIRECT("M"&amp;ROW())="Author"</formula>
    </cfRule>
    <cfRule type="expression" dxfId="612" priority="811">
      <formula>INDIRECT("M"&amp;ROW())="Author"</formula>
    </cfRule>
  </conditionalFormatting>
  <conditionalFormatting sqref="M25:M31 M33:M51 M53:M73 M75:M80 M82:M87 M89:M91 M22:N23 N16 N18">
    <cfRule type="expression" dxfId="611" priority="798">
      <formula>INDIRECT("J"&amp;ROW())="Office"</formula>
    </cfRule>
    <cfRule type="expression" dxfId="610" priority="799">
      <formula>INDIRECT("J"&amp;ROW())="Editor"</formula>
    </cfRule>
    <cfRule type="expression" dxfId="609" priority="800">
      <formula>INDIRECT("J"&amp;ROW())="PPP"</formula>
    </cfRule>
    <cfRule type="expression" dxfId="608" priority="801">
      <formula>INDIRECT("J"&amp;ROW())="Author"</formula>
    </cfRule>
    <cfRule type="expression" dxfId="607" priority="802">
      <formula>INDIRECT("J"&amp;ROW())="Author"</formula>
    </cfRule>
  </conditionalFormatting>
  <conditionalFormatting sqref="M25:M31 M33:M51 M53:M73 M75:M80 M82:M87 M89:M91">
    <cfRule type="expression" dxfId="606" priority="803">
      <formula>INDIRECT("K"&amp;ROW())="Office"</formula>
    </cfRule>
    <cfRule type="expression" dxfId="605" priority="804">
      <formula>INDIRECT("K"&amp;ROW())="Editor"</formula>
    </cfRule>
    <cfRule type="expression" dxfId="604" priority="805">
      <formula>INDIRECT("K"&amp;ROW())="PPP"</formula>
    </cfRule>
    <cfRule type="expression" dxfId="603" priority="806">
      <formula>INDIRECT("K"&amp;ROW())="Author"</formula>
    </cfRule>
  </conditionalFormatting>
  <conditionalFormatting sqref="N25:N31 N33:N51 N53:N73 N75:N80 N82:N87 N89:N91">
    <cfRule type="expression" dxfId="602" priority="789">
      <formula>INDIRECT("J"&amp;ROW())="Office"</formula>
    </cfRule>
    <cfRule type="expression" dxfId="601" priority="790">
      <formula>INDIRECT("J"&amp;ROW())="Editor"</formula>
    </cfRule>
    <cfRule type="expression" dxfId="600" priority="791">
      <formula>INDIRECT("J"&amp;ROW())="PPP"</formula>
    </cfRule>
    <cfRule type="expression" dxfId="599" priority="792">
      <formula>INDIRECT("J"&amp;ROW())="Author"</formula>
    </cfRule>
    <cfRule type="expression" dxfId="598" priority="793">
      <formula>INDIRECT("J"&amp;ROW())="Author"</formula>
    </cfRule>
  </conditionalFormatting>
  <conditionalFormatting sqref="N25:N31 N33:N51 N53:N73 N75:N80 N82:N87 N89:N91">
    <cfRule type="expression" dxfId="597" priority="794">
      <formula>INDIRECT("K"&amp;ROW())="Office"</formula>
    </cfRule>
    <cfRule type="expression" dxfId="596" priority="795">
      <formula>INDIRECT("K"&amp;ROW())="Editor"</formula>
    </cfRule>
    <cfRule type="expression" dxfId="595" priority="796">
      <formula>INDIRECT("K"&amp;ROW())="PPP"</formula>
    </cfRule>
    <cfRule type="expression" dxfId="594" priority="797">
      <formula>INDIRECT("K"&amp;ROW())="Author"</formula>
    </cfRule>
  </conditionalFormatting>
  <conditionalFormatting sqref="M13">
    <cfRule type="expression" dxfId="593" priority="690">
      <formula>INDIRECT("J"&amp;ROW())="Office"</formula>
    </cfRule>
    <cfRule type="expression" dxfId="592" priority="691">
      <formula>INDIRECT("J"&amp;ROW())="Editor"</formula>
    </cfRule>
    <cfRule type="expression" dxfId="591" priority="692">
      <formula>INDIRECT("J"&amp;ROW())="PPP"</formula>
    </cfRule>
    <cfRule type="expression" dxfId="590" priority="693">
      <formula>INDIRECT("J"&amp;ROW())="Author"</formula>
    </cfRule>
    <cfRule type="expression" dxfId="589" priority="694">
      <formula>INDIRECT("J"&amp;ROW())="Author"</formula>
    </cfRule>
  </conditionalFormatting>
  <conditionalFormatting sqref="M13">
    <cfRule type="expression" dxfId="588" priority="695">
      <formula>INDIRECT("K"&amp;ROW())="Office"</formula>
    </cfRule>
    <cfRule type="expression" dxfId="587" priority="696">
      <formula>INDIRECT("K"&amp;ROW())="Editor"</formula>
    </cfRule>
    <cfRule type="expression" dxfId="586" priority="697">
      <formula>INDIRECT("K"&amp;ROW())="PPP"</formula>
    </cfRule>
    <cfRule type="expression" dxfId="585" priority="698">
      <formula>INDIRECT("K"&amp;ROW())="Author"</formula>
    </cfRule>
  </conditionalFormatting>
  <conditionalFormatting sqref="N13">
    <cfRule type="expression" dxfId="584" priority="681">
      <formula>INDIRECT("J"&amp;ROW())="Office"</formula>
    </cfRule>
    <cfRule type="expression" dxfId="583" priority="682">
      <formula>INDIRECT("J"&amp;ROW())="Editor"</formula>
    </cfRule>
    <cfRule type="expression" dxfId="582" priority="683">
      <formula>INDIRECT("J"&amp;ROW())="PPP"</formula>
    </cfRule>
    <cfRule type="expression" dxfId="581" priority="684">
      <formula>INDIRECT("J"&amp;ROW())="Author"</formula>
    </cfRule>
    <cfRule type="expression" dxfId="580" priority="685">
      <formula>INDIRECT("J"&amp;ROW())="Author"</formula>
    </cfRule>
  </conditionalFormatting>
  <conditionalFormatting sqref="N13">
    <cfRule type="expression" dxfId="579" priority="686">
      <formula>INDIRECT("K"&amp;ROW())="Office"</formula>
    </cfRule>
    <cfRule type="expression" dxfId="578" priority="687">
      <formula>INDIRECT("K"&amp;ROW())="Editor"</formula>
    </cfRule>
    <cfRule type="expression" dxfId="577" priority="688">
      <formula>INDIRECT("K"&amp;ROW())="PPP"</formula>
    </cfRule>
    <cfRule type="expression" dxfId="576" priority="689">
      <formula>INDIRECT("K"&amp;ROW())="Author"</formula>
    </cfRule>
  </conditionalFormatting>
  <conditionalFormatting sqref="M24">
    <cfRule type="expression" dxfId="575" priority="672">
      <formula>INDIRECT("J"&amp;ROW())="Office"</formula>
    </cfRule>
    <cfRule type="expression" dxfId="574" priority="673">
      <formula>INDIRECT("J"&amp;ROW())="Editor"</formula>
    </cfRule>
    <cfRule type="expression" dxfId="573" priority="674">
      <formula>INDIRECT("J"&amp;ROW())="PPP"</formula>
    </cfRule>
    <cfRule type="expression" dxfId="572" priority="675">
      <formula>INDIRECT("J"&amp;ROW())="Author"</formula>
    </cfRule>
    <cfRule type="expression" dxfId="571" priority="676">
      <formula>INDIRECT("J"&amp;ROW())="Author"</formula>
    </cfRule>
  </conditionalFormatting>
  <conditionalFormatting sqref="M24">
    <cfRule type="expression" dxfId="570" priority="677">
      <formula>INDIRECT("K"&amp;ROW())="Office"</formula>
    </cfRule>
    <cfRule type="expression" dxfId="569" priority="678">
      <formula>INDIRECT("K"&amp;ROW())="Editor"</formula>
    </cfRule>
    <cfRule type="expression" dxfId="568" priority="679">
      <formula>INDIRECT("K"&amp;ROW())="PPP"</formula>
    </cfRule>
    <cfRule type="expression" dxfId="567" priority="680">
      <formula>INDIRECT("K"&amp;ROW())="Author"</formula>
    </cfRule>
  </conditionalFormatting>
  <conditionalFormatting sqref="N24">
    <cfRule type="expression" dxfId="566" priority="663">
      <formula>INDIRECT("J"&amp;ROW())="Office"</formula>
    </cfRule>
    <cfRule type="expression" dxfId="565" priority="664">
      <formula>INDIRECT("J"&amp;ROW())="Editor"</formula>
    </cfRule>
    <cfRule type="expression" dxfId="564" priority="665">
      <formula>INDIRECT("J"&amp;ROW())="PPP"</formula>
    </cfRule>
    <cfRule type="expression" dxfId="563" priority="666">
      <formula>INDIRECT("J"&amp;ROW())="Author"</formula>
    </cfRule>
    <cfRule type="expression" dxfId="562" priority="667">
      <formula>INDIRECT("J"&amp;ROW())="Author"</formula>
    </cfRule>
  </conditionalFormatting>
  <conditionalFormatting sqref="N24">
    <cfRule type="expression" dxfId="561" priority="668">
      <formula>INDIRECT("K"&amp;ROW())="Office"</formula>
    </cfRule>
    <cfRule type="expression" dxfId="560" priority="669">
      <formula>INDIRECT("K"&amp;ROW())="Editor"</formula>
    </cfRule>
    <cfRule type="expression" dxfId="559" priority="670">
      <formula>INDIRECT("K"&amp;ROW())="PPP"</formula>
    </cfRule>
    <cfRule type="expression" dxfId="558" priority="671">
      <formula>INDIRECT("K"&amp;ROW())="Author"</formula>
    </cfRule>
  </conditionalFormatting>
  <conditionalFormatting sqref="M32">
    <cfRule type="expression" dxfId="557" priority="654">
      <formula>INDIRECT("J"&amp;ROW())="Office"</formula>
    </cfRule>
    <cfRule type="expression" dxfId="556" priority="655">
      <formula>INDIRECT("J"&amp;ROW())="Editor"</formula>
    </cfRule>
    <cfRule type="expression" dxfId="555" priority="656">
      <formula>INDIRECT("J"&amp;ROW())="PPP"</formula>
    </cfRule>
    <cfRule type="expression" dxfId="554" priority="657">
      <formula>INDIRECT("J"&amp;ROW())="Author"</formula>
    </cfRule>
    <cfRule type="expression" dxfId="553" priority="658">
      <formula>INDIRECT("J"&amp;ROW())="Author"</formula>
    </cfRule>
  </conditionalFormatting>
  <conditionalFormatting sqref="M32">
    <cfRule type="expression" dxfId="552" priority="659">
      <formula>INDIRECT("K"&amp;ROW())="Office"</formula>
    </cfRule>
    <cfRule type="expression" dxfId="551" priority="660">
      <formula>INDIRECT("K"&amp;ROW())="Editor"</formula>
    </cfRule>
    <cfRule type="expression" dxfId="550" priority="661">
      <formula>INDIRECT("K"&amp;ROW())="PPP"</formula>
    </cfRule>
    <cfRule type="expression" dxfId="549" priority="662">
      <formula>INDIRECT("K"&amp;ROW())="Author"</formula>
    </cfRule>
  </conditionalFormatting>
  <conditionalFormatting sqref="N32">
    <cfRule type="expression" dxfId="548" priority="645">
      <formula>INDIRECT("J"&amp;ROW())="Office"</formula>
    </cfRule>
    <cfRule type="expression" dxfId="547" priority="646">
      <formula>INDIRECT("J"&amp;ROW())="Editor"</formula>
    </cfRule>
    <cfRule type="expression" dxfId="546" priority="647">
      <formula>INDIRECT("J"&amp;ROW())="PPP"</formula>
    </cfRule>
    <cfRule type="expression" dxfId="545" priority="648">
      <formula>INDIRECT("J"&amp;ROW())="Author"</formula>
    </cfRule>
    <cfRule type="expression" dxfId="544" priority="649">
      <formula>INDIRECT("J"&amp;ROW())="Author"</formula>
    </cfRule>
  </conditionalFormatting>
  <conditionalFormatting sqref="N32">
    <cfRule type="expression" dxfId="543" priority="650">
      <formula>INDIRECT("K"&amp;ROW())="Office"</formula>
    </cfRule>
    <cfRule type="expression" dxfId="542" priority="651">
      <formula>INDIRECT("K"&amp;ROW())="Editor"</formula>
    </cfRule>
    <cfRule type="expression" dxfId="541" priority="652">
      <formula>INDIRECT("K"&amp;ROW())="PPP"</formula>
    </cfRule>
    <cfRule type="expression" dxfId="540" priority="653">
      <formula>INDIRECT("K"&amp;ROW())="Author"</formula>
    </cfRule>
  </conditionalFormatting>
  <conditionalFormatting sqref="M52">
    <cfRule type="expression" dxfId="539" priority="636">
      <formula>INDIRECT("J"&amp;ROW())="Office"</formula>
    </cfRule>
    <cfRule type="expression" dxfId="538" priority="637">
      <formula>INDIRECT("J"&amp;ROW())="Editor"</formula>
    </cfRule>
    <cfRule type="expression" dxfId="537" priority="638">
      <formula>INDIRECT("J"&amp;ROW())="PPP"</formula>
    </cfRule>
    <cfRule type="expression" dxfId="536" priority="639">
      <formula>INDIRECT("J"&amp;ROW())="Author"</formula>
    </cfRule>
    <cfRule type="expression" dxfId="535" priority="640">
      <formula>INDIRECT("J"&amp;ROW())="Author"</formula>
    </cfRule>
  </conditionalFormatting>
  <conditionalFormatting sqref="M52">
    <cfRule type="expression" dxfId="534" priority="641">
      <formula>INDIRECT("K"&amp;ROW())="Office"</formula>
    </cfRule>
    <cfRule type="expression" dxfId="533" priority="642">
      <formula>INDIRECT("K"&amp;ROW())="Editor"</formula>
    </cfRule>
    <cfRule type="expression" dxfId="532" priority="643">
      <formula>INDIRECT("K"&amp;ROW())="PPP"</formula>
    </cfRule>
    <cfRule type="expression" dxfId="531" priority="644">
      <formula>INDIRECT("K"&amp;ROW())="Author"</formula>
    </cfRule>
  </conditionalFormatting>
  <conditionalFormatting sqref="N52">
    <cfRule type="expression" dxfId="530" priority="627">
      <formula>INDIRECT("J"&amp;ROW())="Office"</formula>
    </cfRule>
    <cfRule type="expression" dxfId="529" priority="628">
      <formula>INDIRECT("J"&amp;ROW())="Editor"</formula>
    </cfRule>
    <cfRule type="expression" dxfId="528" priority="629">
      <formula>INDIRECT("J"&amp;ROW())="PPP"</formula>
    </cfRule>
    <cfRule type="expression" dxfId="527" priority="630">
      <formula>INDIRECT("J"&amp;ROW())="Author"</formula>
    </cfRule>
    <cfRule type="expression" dxfId="526" priority="631">
      <formula>INDIRECT("J"&amp;ROW())="Author"</formula>
    </cfRule>
  </conditionalFormatting>
  <conditionalFormatting sqref="N52">
    <cfRule type="expression" dxfId="525" priority="632">
      <formula>INDIRECT("K"&amp;ROW())="Office"</formula>
    </cfRule>
    <cfRule type="expression" dxfId="524" priority="633">
      <formula>INDIRECT("K"&amp;ROW())="Editor"</formula>
    </cfRule>
    <cfRule type="expression" dxfId="523" priority="634">
      <formula>INDIRECT("K"&amp;ROW())="PPP"</formula>
    </cfRule>
    <cfRule type="expression" dxfId="522" priority="635">
      <formula>INDIRECT("K"&amp;ROW())="Author"</formula>
    </cfRule>
  </conditionalFormatting>
  <conditionalFormatting sqref="M74">
    <cfRule type="expression" dxfId="521" priority="618">
      <formula>INDIRECT("J"&amp;ROW())="Office"</formula>
    </cfRule>
    <cfRule type="expression" dxfId="520" priority="619">
      <formula>INDIRECT("J"&amp;ROW())="Editor"</formula>
    </cfRule>
    <cfRule type="expression" dxfId="519" priority="620">
      <formula>INDIRECT("J"&amp;ROW())="PPP"</formula>
    </cfRule>
    <cfRule type="expression" dxfId="518" priority="621">
      <formula>INDIRECT("J"&amp;ROW())="Author"</formula>
    </cfRule>
    <cfRule type="expression" dxfId="517" priority="622">
      <formula>INDIRECT("J"&amp;ROW())="Author"</formula>
    </cfRule>
  </conditionalFormatting>
  <conditionalFormatting sqref="M74">
    <cfRule type="expression" dxfId="516" priority="623">
      <formula>INDIRECT("K"&amp;ROW())="Office"</formula>
    </cfRule>
    <cfRule type="expression" dxfId="515" priority="624">
      <formula>INDIRECT("K"&amp;ROW())="Editor"</formula>
    </cfRule>
    <cfRule type="expression" dxfId="514" priority="625">
      <formula>INDIRECT("K"&amp;ROW())="PPP"</formula>
    </cfRule>
    <cfRule type="expression" dxfId="513" priority="626">
      <formula>INDIRECT("K"&amp;ROW())="Author"</formula>
    </cfRule>
  </conditionalFormatting>
  <conditionalFormatting sqref="N74">
    <cfRule type="expression" dxfId="512" priority="609">
      <formula>INDIRECT("J"&amp;ROW())="Office"</formula>
    </cfRule>
    <cfRule type="expression" dxfId="511" priority="610">
      <formula>INDIRECT("J"&amp;ROW())="Editor"</formula>
    </cfRule>
    <cfRule type="expression" dxfId="510" priority="611">
      <formula>INDIRECT("J"&amp;ROW())="PPP"</formula>
    </cfRule>
    <cfRule type="expression" dxfId="509" priority="612">
      <formula>INDIRECT("J"&amp;ROW())="Author"</formula>
    </cfRule>
    <cfRule type="expression" dxfId="508" priority="613">
      <formula>INDIRECT("J"&amp;ROW())="Author"</formula>
    </cfRule>
  </conditionalFormatting>
  <conditionalFormatting sqref="N74">
    <cfRule type="expression" dxfId="507" priority="614">
      <formula>INDIRECT("K"&amp;ROW())="Office"</formula>
    </cfRule>
    <cfRule type="expression" dxfId="506" priority="615">
      <formula>INDIRECT("K"&amp;ROW())="Editor"</formula>
    </cfRule>
    <cfRule type="expression" dxfId="505" priority="616">
      <formula>INDIRECT("K"&amp;ROW())="PPP"</formula>
    </cfRule>
    <cfRule type="expression" dxfId="504" priority="617">
      <formula>INDIRECT("K"&amp;ROW())="Author"</formula>
    </cfRule>
  </conditionalFormatting>
  <conditionalFormatting sqref="M81">
    <cfRule type="expression" dxfId="503" priority="600">
      <formula>INDIRECT("J"&amp;ROW())="Office"</formula>
    </cfRule>
    <cfRule type="expression" dxfId="502" priority="601">
      <formula>INDIRECT("J"&amp;ROW())="Editor"</formula>
    </cfRule>
    <cfRule type="expression" dxfId="501" priority="602">
      <formula>INDIRECT("J"&amp;ROW())="PPP"</formula>
    </cfRule>
    <cfRule type="expression" dxfId="500" priority="603">
      <formula>INDIRECT("J"&amp;ROW())="Author"</formula>
    </cfRule>
    <cfRule type="expression" dxfId="499" priority="604">
      <formula>INDIRECT("J"&amp;ROW())="Author"</formula>
    </cfRule>
  </conditionalFormatting>
  <conditionalFormatting sqref="M81">
    <cfRule type="expression" dxfId="498" priority="605">
      <formula>INDIRECT("K"&amp;ROW())="Office"</formula>
    </cfRule>
    <cfRule type="expression" dxfId="497" priority="606">
      <formula>INDIRECT("K"&amp;ROW())="Editor"</formula>
    </cfRule>
    <cfRule type="expression" dxfId="496" priority="607">
      <formula>INDIRECT("K"&amp;ROW())="PPP"</formula>
    </cfRule>
    <cfRule type="expression" dxfId="495" priority="608">
      <formula>INDIRECT("K"&amp;ROW())="Author"</formula>
    </cfRule>
  </conditionalFormatting>
  <conditionalFormatting sqref="N81">
    <cfRule type="expression" dxfId="494" priority="591">
      <formula>INDIRECT("J"&amp;ROW())="Office"</formula>
    </cfRule>
    <cfRule type="expression" dxfId="493" priority="592">
      <formula>INDIRECT("J"&amp;ROW())="Editor"</formula>
    </cfRule>
    <cfRule type="expression" dxfId="492" priority="593">
      <formula>INDIRECT("J"&amp;ROW())="PPP"</formula>
    </cfRule>
    <cfRule type="expression" dxfId="491" priority="594">
      <formula>INDIRECT("J"&amp;ROW())="Author"</formula>
    </cfRule>
    <cfRule type="expression" dxfId="490" priority="595">
      <formula>INDIRECT("J"&amp;ROW())="Author"</formula>
    </cfRule>
  </conditionalFormatting>
  <conditionalFormatting sqref="N81">
    <cfRule type="expression" dxfId="489" priority="596">
      <formula>INDIRECT("K"&amp;ROW())="Office"</formula>
    </cfRule>
    <cfRule type="expression" dxfId="488" priority="597">
      <formula>INDIRECT("K"&amp;ROW())="Editor"</formula>
    </cfRule>
    <cfRule type="expression" dxfId="487" priority="598">
      <formula>INDIRECT("K"&amp;ROW())="PPP"</formula>
    </cfRule>
    <cfRule type="expression" dxfId="486" priority="599">
      <formula>INDIRECT("K"&amp;ROW())="Author"</formula>
    </cfRule>
  </conditionalFormatting>
  <conditionalFormatting sqref="M88">
    <cfRule type="expression" dxfId="485" priority="582">
      <formula>INDIRECT("J"&amp;ROW())="Office"</formula>
    </cfRule>
    <cfRule type="expression" dxfId="484" priority="583">
      <formula>INDIRECT("J"&amp;ROW())="Editor"</formula>
    </cfRule>
    <cfRule type="expression" dxfId="483" priority="584">
      <formula>INDIRECT("J"&amp;ROW())="PPP"</formula>
    </cfRule>
    <cfRule type="expression" dxfId="482" priority="585">
      <formula>INDIRECT("J"&amp;ROW())="Author"</formula>
    </cfRule>
    <cfRule type="expression" dxfId="481" priority="586">
      <formula>INDIRECT("J"&amp;ROW())="Author"</formula>
    </cfRule>
  </conditionalFormatting>
  <conditionalFormatting sqref="M88">
    <cfRule type="expression" dxfId="480" priority="587">
      <formula>INDIRECT("K"&amp;ROW())="Office"</formula>
    </cfRule>
    <cfRule type="expression" dxfId="479" priority="588">
      <formula>INDIRECT("K"&amp;ROW())="Editor"</formula>
    </cfRule>
    <cfRule type="expression" dxfId="478" priority="589">
      <formula>INDIRECT("K"&amp;ROW())="PPP"</formula>
    </cfRule>
    <cfRule type="expression" dxfId="477" priority="590">
      <formula>INDIRECT("K"&amp;ROW())="Author"</formula>
    </cfRule>
  </conditionalFormatting>
  <conditionalFormatting sqref="N88">
    <cfRule type="expression" dxfId="476" priority="573">
      <formula>INDIRECT("J"&amp;ROW())="Office"</formula>
    </cfRule>
    <cfRule type="expression" dxfId="475" priority="574">
      <formula>INDIRECT("J"&amp;ROW())="Editor"</formula>
    </cfRule>
    <cfRule type="expression" dxfId="474" priority="575">
      <formula>INDIRECT("J"&amp;ROW())="PPP"</formula>
    </cfRule>
    <cfRule type="expression" dxfId="473" priority="576">
      <formula>INDIRECT("J"&amp;ROW())="Author"</formula>
    </cfRule>
    <cfRule type="expression" dxfId="472" priority="577">
      <formula>INDIRECT("J"&amp;ROW())="Author"</formula>
    </cfRule>
  </conditionalFormatting>
  <conditionalFormatting sqref="N88">
    <cfRule type="expression" dxfId="471" priority="578">
      <formula>INDIRECT("K"&amp;ROW())="Office"</formula>
    </cfRule>
    <cfRule type="expression" dxfId="470" priority="579">
      <formula>INDIRECT("K"&amp;ROW())="Editor"</formula>
    </cfRule>
    <cfRule type="expression" dxfId="469" priority="580">
      <formula>INDIRECT("K"&amp;ROW())="PPP"</formula>
    </cfRule>
    <cfRule type="expression" dxfId="468" priority="581">
      <formula>INDIRECT("K"&amp;ROW())="Author"</formula>
    </cfRule>
  </conditionalFormatting>
  <conditionalFormatting sqref="L23">
    <cfRule type="expression" dxfId="467" priority="568">
      <formula>INDIRECT("M"&amp;ROW())="Office"</formula>
    </cfRule>
    <cfRule type="expression" dxfId="466" priority="569">
      <formula>INDIRECT("M"&amp;ROW())="Editor"</formula>
    </cfRule>
    <cfRule type="expression" dxfId="465" priority="570">
      <formula>INDIRECT("M"&amp;ROW())="PPP"</formula>
    </cfRule>
    <cfRule type="expression" dxfId="464" priority="571">
      <formula>INDIRECT("M"&amp;ROW())="Author"</formula>
    </cfRule>
    <cfRule type="expression" dxfId="463" priority="572">
      <formula>INDIRECT("M"&amp;ROW())="Author"</formula>
    </cfRule>
  </conditionalFormatting>
  <conditionalFormatting sqref="C23:I23 K23">
    <cfRule type="expression" dxfId="462" priority="564">
      <formula>INDIRECT("K"&amp;ROW())="Office"</formula>
    </cfRule>
    <cfRule type="expression" dxfId="461" priority="565">
      <formula>INDIRECT("K"&amp;ROW())="Editor"</formula>
    </cfRule>
    <cfRule type="expression" dxfId="460" priority="566">
      <formula>INDIRECT("K"&amp;ROW())="PPP"</formula>
    </cfRule>
    <cfRule type="expression" dxfId="459" priority="567">
      <formula>INDIRECT("K"&amp;ROW())="Author"</formula>
    </cfRule>
  </conditionalFormatting>
  <conditionalFormatting sqref="J23">
    <cfRule type="expression" dxfId="458" priority="559">
      <formula>INDIRECT("M"&amp;ROW())="Office"</formula>
    </cfRule>
    <cfRule type="expression" dxfId="457" priority="560">
      <formula>INDIRECT("M"&amp;ROW())="Editor"</formula>
    </cfRule>
    <cfRule type="expression" dxfId="456" priority="561">
      <formula>INDIRECT("M"&amp;ROW())="PPP"</formula>
    </cfRule>
    <cfRule type="expression" dxfId="455" priority="562">
      <formula>INDIRECT("M"&amp;ROW())="Author"</formula>
    </cfRule>
    <cfRule type="expression" dxfId="454" priority="563">
      <formula>INDIRECT("M"&amp;ROW())="Author"</formula>
    </cfRule>
  </conditionalFormatting>
  <conditionalFormatting sqref="M21:N21">
    <cfRule type="expression" dxfId="453" priority="537">
      <formula>INDIRECT("K"&amp;ROW())="Office"</formula>
    </cfRule>
    <cfRule type="expression" dxfId="452" priority="538">
      <formula>INDIRECT("K"&amp;ROW())="Editor"</formula>
    </cfRule>
    <cfRule type="expression" dxfId="451" priority="539">
      <formula>INDIRECT("K"&amp;ROW())="PPP"</formula>
    </cfRule>
    <cfRule type="expression" dxfId="450" priority="540">
      <formula>INDIRECT("K"&amp;ROW())="Author"</formula>
    </cfRule>
  </conditionalFormatting>
  <conditionalFormatting sqref="L21">
    <cfRule type="expression" dxfId="449" priority="532">
      <formula>INDIRECT("M"&amp;ROW())="Office"</formula>
    </cfRule>
    <cfRule type="expression" dxfId="448" priority="533">
      <formula>INDIRECT("M"&amp;ROW())="Editor"</formula>
    </cfRule>
    <cfRule type="expression" dxfId="447" priority="534">
      <formula>INDIRECT("M"&amp;ROW())="PPP"</formula>
    </cfRule>
    <cfRule type="expression" dxfId="446" priority="535">
      <formula>INDIRECT("M"&amp;ROW())="Author"</formula>
    </cfRule>
    <cfRule type="expression" dxfId="445" priority="536">
      <formula>INDIRECT("M"&amp;ROW())="Author"</formula>
    </cfRule>
  </conditionalFormatting>
  <conditionalFormatting sqref="C21:I21 K21">
    <cfRule type="expression" dxfId="444" priority="528">
      <formula>INDIRECT("K"&amp;ROW())="Office"</formula>
    </cfRule>
    <cfRule type="expression" dxfId="443" priority="529">
      <formula>INDIRECT("K"&amp;ROW())="Editor"</formula>
    </cfRule>
    <cfRule type="expression" dxfId="442" priority="530">
      <formula>INDIRECT("K"&amp;ROW())="PPP"</formula>
    </cfRule>
    <cfRule type="expression" dxfId="441" priority="531">
      <formula>INDIRECT("K"&amp;ROW())="Author"</formula>
    </cfRule>
  </conditionalFormatting>
  <conditionalFormatting sqref="J21">
    <cfRule type="expression" dxfId="440" priority="523">
      <formula>INDIRECT("M"&amp;ROW())="Office"</formula>
    </cfRule>
    <cfRule type="expression" dxfId="439" priority="524">
      <formula>INDIRECT("M"&amp;ROW())="Editor"</formula>
    </cfRule>
    <cfRule type="expression" dxfId="438" priority="525">
      <formula>INDIRECT("M"&amp;ROW())="PPP"</formula>
    </cfRule>
    <cfRule type="expression" dxfId="437" priority="526">
      <formula>INDIRECT("M"&amp;ROW())="Author"</formula>
    </cfRule>
    <cfRule type="expression" dxfId="436" priority="527">
      <formula>INDIRECT("M"&amp;ROW())="Author"</formula>
    </cfRule>
  </conditionalFormatting>
  <conditionalFormatting sqref="M21:N21">
    <cfRule type="expression" dxfId="435" priority="518">
      <formula>INDIRECT("J"&amp;ROW())="Office"</formula>
    </cfRule>
    <cfRule type="expression" dxfId="434" priority="519">
      <formula>INDIRECT("J"&amp;ROW())="Editor"</formula>
    </cfRule>
    <cfRule type="expression" dxfId="433" priority="520">
      <formula>INDIRECT("J"&amp;ROW())="PPP"</formula>
    </cfRule>
    <cfRule type="expression" dxfId="432" priority="521">
      <formula>INDIRECT("J"&amp;ROW())="Author"</formula>
    </cfRule>
    <cfRule type="expression" dxfId="431" priority="522">
      <formula>INDIRECT("J"&amp;ROW())="Author"</formula>
    </cfRule>
  </conditionalFormatting>
  <conditionalFormatting sqref="M20:N20">
    <cfRule type="expression" dxfId="430" priority="514">
      <formula>INDIRECT("K"&amp;ROW())="Office"</formula>
    </cfRule>
    <cfRule type="expression" dxfId="429" priority="515">
      <formula>INDIRECT("K"&amp;ROW())="Editor"</formula>
    </cfRule>
    <cfRule type="expression" dxfId="428" priority="516">
      <formula>INDIRECT("K"&amp;ROW())="PPP"</formula>
    </cfRule>
    <cfRule type="expression" dxfId="427" priority="517">
      <formula>INDIRECT("K"&amp;ROW())="Author"</formula>
    </cfRule>
  </conditionalFormatting>
  <conditionalFormatting sqref="L20">
    <cfRule type="expression" dxfId="426" priority="509">
      <formula>INDIRECT("M"&amp;ROW())="Office"</formula>
    </cfRule>
    <cfRule type="expression" dxfId="425" priority="510">
      <formula>INDIRECT("M"&amp;ROW())="Editor"</formula>
    </cfRule>
    <cfRule type="expression" dxfId="424" priority="511">
      <formula>INDIRECT("M"&amp;ROW())="PPP"</formula>
    </cfRule>
    <cfRule type="expression" dxfId="423" priority="512">
      <formula>INDIRECT("M"&amp;ROW())="Author"</formula>
    </cfRule>
    <cfRule type="expression" dxfId="422" priority="513">
      <formula>INDIRECT("M"&amp;ROW())="Author"</formula>
    </cfRule>
  </conditionalFormatting>
  <conditionalFormatting sqref="C20:I20 K20">
    <cfRule type="expression" dxfId="421" priority="505">
      <formula>INDIRECT("K"&amp;ROW())="Office"</formula>
    </cfRule>
    <cfRule type="expression" dxfId="420" priority="506">
      <formula>INDIRECT("K"&amp;ROW())="Editor"</formula>
    </cfRule>
    <cfRule type="expression" dxfId="419" priority="507">
      <formula>INDIRECT("K"&amp;ROW())="PPP"</formula>
    </cfRule>
    <cfRule type="expression" dxfId="418" priority="508">
      <formula>INDIRECT("K"&amp;ROW())="Author"</formula>
    </cfRule>
  </conditionalFormatting>
  <conditionalFormatting sqref="J20">
    <cfRule type="expression" dxfId="417" priority="500">
      <formula>INDIRECT("M"&amp;ROW())="Office"</formula>
    </cfRule>
    <cfRule type="expression" dxfId="416" priority="501">
      <formula>INDIRECT("M"&amp;ROW())="Editor"</formula>
    </cfRule>
    <cfRule type="expression" dxfId="415" priority="502">
      <formula>INDIRECT("M"&amp;ROW())="PPP"</formula>
    </cfRule>
    <cfRule type="expression" dxfId="414" priority="503">
      <formula>INDIRECT("M"&amp;ROW())="Author"</formula>
    </cfRule>
    <cfRule type="expression" dxfId="413" priority="504">
      <formula>INDIRECT("M"&amp;ROW())="Author"</formula>
    </cfRule>
  </conditionalFormatting>
  <conditionalFormatting sqref="M20:N20">
    <cfRule type="expression" dxfId="412" priority="495">
      <formula>INDIRECT("J"&amp;ROW())="Office"</formula>
    </cfRule>
    <cfRule type="expression" dxfId="411" priority="496">
      <formula>INDIRECT("J"&amp;ROW())="Editor"</formula>
    </cfRule>
    <cfRule type="expression" dxfId="410" priority="497">
      <formula>INDIRECT("J"&amp;ROW())="PPP"</formula>
    </cfRule>
    <cfRule type="expression" dxfId="409" priority="498">
      <formula>INDIRECT("J"&amp;ROW())="Author"</formula>
    </cfRule>
    <cfRule type="expression" dxfId="408" priority="499">
      <formula>INDIRECT("J"&amp;ROW())="Author"</formula>
    </cfRule>
  </conditionalFormatting>
  <conditionalFormatting sqref="M19:N19">
    <cfRule type="expression" dxfId="407" priority="491">
      <formula>INDIRECT("K"&amp;ROW())="Office"</formula>
    </cfRule>
    <cfRule type="expression" dxfId="406" priority="492">
      <formula>INDIRECT("K"&amp;ROW())="Editor"</formula>
    </cfRule>
    <cfRule type="expression" dxfId="405" priority="493">
      <formula>INDIRECT("K"&amp;ROW())="PPP"</formula>
    </cfRule>
    <cfRule type="expression" dxfId="404" priority="494">
      <formula>INDIRECT("K"&amp;ROW())="Author"</formula>
    </cfRule>
  </conditionalFormatting>
  <conditionalFormatting sqref="L19">
    <cfRule type="expression" dxfId="403" priority="486">
      <formula>INDIRECT("M"&amp;ROW())="Office"</formula>
    </cfRule>
    <cfRule type="expression" dxfId="402" priority="487">
      <formula>INDIRECT("M"&amp;ROW())="Editor"</formula>
    </cfRule>
    <cfRule type="expression" dxfId="401" priority="488">
      <formula>INDIRECT("M"&amp;ROW())="PPP"</formula>
    </cfRule>
    <cfRule type="expression" dxfId="400" priority="489">
      <formula>INDIRECT("M"&amp;ROW())="Author"</formula>
    </cfRule>
    <cfRule type="expression" dxfId="399" priority="490">
      <formula>INDIRECT("M"&amp;ROW())="Author"</formula>
    </cfRule>
  </conditionalFormatting>
  <conditionalFormatting sqref="C19:I19 K19">
    <cfRule type="expression" dxfId="398" priority="482">
      <formula>INDIRECT("K"&amp;ROW())="Office"</formula>
    </cfRule>
    <cfRule type="expression" dxfId="397" priority="483">
      <formula>INDIRECT("K"&amp;ROW())="Editor"</formula>
    </cfRule>
    <cfRule type="expression" dxfId="396" priority="484">
      <formula>INDIRECT("K"&amp;ROW())="PPP"</formula>
    </cfRule>
    <cfRule type="expression" dxfId="395" priority="485">
      <formula>INDIRECT("K"&amp;ROW())="Author"</formula>
    </cfRule>
  </conditionalFormatting>
  <conditionalFormatting sqref="J19">
    <cfRule type="expression" dxfId="394" priority="477">
      <formula>INDIRECT("M"&amp;ROW())="Office"</formula>
    </cfRule>
    <cfRule type="expression" dxfId="393" priority="478">
      <formula>INDIRECT("M"&amp;ROW())="Editor"</formula>
    </cfRule>
    <cfRule type="expression" dxfId="392" priority="479">
      <formula>INDIRECT("M"&amp;ROW())="PPP"</formula>
    </cfRule>
    <cfRule type="expression" dxfId="391" priority="480">
      <formula>INDIRECT("M"&amp;ROW())="Author"</formula>
    </cfRule>
    <cfRule type="expression" dxfId="390" priority="481">
      <formula>INDIRECT("M"&amp;ROW())="Author"</formula>
    </cfRule>
  </conditionalFormatting>
  <conditionalFormatting sqref="M19:N19">
    <cfRule type="expression" dxfId="389" priority="472">
      <formula>INDIRECT("J"&amp;ROW())="Office"</formula>
    </cfRule>
    <cfRule type="expression" dxfId="388" priority="473">
      <formula>INDIRECT("J"&amp;ROW())="Editor"</formula>
    </cfRule>
    <cfRule type="expression" dxfId="387" priority="474">
      <formula>INDIRECT("J"&amp;ROW())="PPP"</formula>
    </cfRule>
    <cfRule type="expression" dxfId="386" priority="475">
      <formula>INDIRECT("J"&amp;ROW())="Author"</formula>
    </cfRule>
    <cfRule type="expression" dxfId="385" priority="476">
      <formula>INDIRECT("J"&amp;ROW())="Author"</formula>
    </cfRule>
  </conditionalFormatting>
  <conditionalFormatting sqref="M17:M18">
    <cfRule type="expression" dxfId="384" priority="422">
      <formula>INDIRECT("K"&amp;ROW())="Office"</formula>
    </cfRule>
    <cfRule type="expression" dxfId="383" priority="423">
      <formula>INDIRECT("K"&amp;ROW())="Editor"</formula>
    </cfRule>
    <cfRule type="expression" dxfId="382" priority="424">
      <formula>INDIRECT("K"&amp;ROW())="PPP"</formula>
    </cfRule>
    <cfRule type="expression" dxfId="381" priority="425">
      <formula>INDIRECT("K"&amp;ROW())="Author"</formula>
    </cfRule>
  </conditionalFormatting>
  <conditionalFormatting sqref="L18">
    <cfRule type="expression" dxfId="380" priority="417">
      <formula>INDIRECT("M"&amp;ROW())="Office"</formula>
    </cfRule>
    <cfRule type="expression" dxfId="379" priority="418">
      <formula>INDIRECT("M"&amp;ROW())="Editor"</formula>
    </cfRule>
    <cfRule type="expression" dxfId="378" priority="419">
      <formula>INDIRECT("M"&amp;ROW())="PPP"</formula>
    </cfRule>
    <cfRule type="expression" dxfId="377" priority="420">
      <formula>INDIRECT("M"&amp;ROW())="Author"</formula>
    </cfRule>
    <cfRule type="expression" dxfId="376" priority="421">
      <formula>INDIRECT("M"&amp;ROW())="Author"</formula>
    </cfRule>
  </conditionalFormatting>
  <conditionalFormatting sqref="C18:I18 K18">
    <cfRule type="expression" dxfId="375" priority="413">
      <formula>INDIRECT("K"&amp;ROW())="Office"</formula>
    </cfRule>
    <cfRule type="expression" dxfId="374" priority="414">
      <formula>INDIRECT("K"&amp;ROW())="Editor"</formula>
    </cfRule>
    <cfRule type="expression" dxfId="373" priority="415">
      <formula>INDIRECT("K"&amp;ROW())="PPP"</formula>
    </cfRule>
    <cfRule type="expression" dxfId="372" priority="416">
      <formula>INDIRECT("K"&amp;ROW())="Author"</formula>
    </cfRule>
  </conditionalFormatting>
  <conditionalFormatting sqref="J18">
    <cfRule type="expression" dxfId="371" priority="408">
      <formula>INDIRECT("M"&amp;ROW())="Office"</formula>
    </cfRule>
    <cfRule type="expression" dxfId="370" priority="409">
      <formula>INDIRECT("M"&amp;ROW())="Editor"</formula>
    </cfRule>
    <cfRule type="expression" dxfId="369" priority="410">
      <formula>INDIRECT("M"&amp;ROW())="PPP"</formula>
    </cfRule>
    <cfRule type="expression" dxfId="368" priority="411">
      <formula>INDIRECT("M"&amp;ROW())="Author"</formula>
    </cfRule>
    <cfRule type="expression" dxfId="367" priority="412">
      <formula>INDIRECT("M"&amp;ROW())="Author"</formula>
    </cfRule>
  </conditionalFormatting>
  <conditionalFormatting sqref="M17:M18">
    <cfRule type="expression" dxfId="366" priority="403">
      <formula>INDIRECT("J"&amp;ROW())="Office"</formula>
    </cfRule>
    <cfRule type="expression" dxfId="365" priority="404">
      <formula>INDIRECT("J"&amp;ROW())="Editor"</formula>
    </cfRule>
    <cfRule type="expression" dxfId="364" priority="405">
      <formula>INDIRECT("J"&amp;ROW())="PPP"</formula>
    </cfRule>
    <cfRule type="expression" dxfId="363" priority="406">
      <formula>INDIRECT("J"&amp;ROW())="Author"</formula>
    </cfRule>
    <cfRule type="expression" dxfId="362" priority="407">
      <formula>INDIRECT("J"&amp;ROW())="Author"</formula>
    </cfRule>
  </conditionalFormatting>
  <conditionalFormatting sqref="M16">
    <cfRule type="expression" dxfId="361" priority="356">
      <formula>INDIRECT("K"&amp;ROW())="Office"</formula>
    </cfRule>
    <cfRule type="expression" dxfId="360" priority="357">
      <formula>INDIRECT("K"&amp;ROW())="Editor"</formula>
    </cfRule>
    <cfRule type="expression" dxfId="359" priority="358">
      <formula>INDIRECT("K"&amp;ROW())="PPP"</formula>
    </cfRule>
    <cfRule type="expression" dxfId="358" priority="359">
      <formula>INDIRECT("K"&amp;ROW())="Author"</formula>
    </cfRule>
  </conditionalFormatting>
  <conditionalFormatting sqref="L16">
    <cfRule type="expression" dxfId="357" priority="351">
      <formula>INDIRECT("M"&amp;ROW())="Office"</formula>
    </cfRule>
    <cfRule type="expression" dxfId="356" priority="352">
      <formula>INDIRECT("M"&amp;ROW())="Editor"</formula>
    </cfRule>
    <cfRule type="expression" dxfId="355" priority="353">
      <formula>INDIRECT("M"&amp;ROW())="PPP"</formula>
    </cfRule>
    <cfRule type="expression" dxfId="354" priority="354">
      <formula>INDIRECT("M"&amp;ROW())="Author"</formula>
    </cfRule>
    <cfRule type="expression" dxfId="353" priority="355">
      <formula>INDIRECT("M"&amp;ROW())="Author"</formula>
    </cfRule>
  </conditionalFormatting>
  <conditionalFormatting sqref="C16:I16 K16">
    <cfRule type="expression" dxfId="352" priority="347">
      <formula>INDIRECT("K"&amp;ROW())="Office"</formula>
    </cfRule>
    <cfRule type="expression" dxfId="351" priority="348">
      <formula>INDIRECT("K"&amp;ROW())="Editor"</formula>
    </cfRule>
    <cfRule type="expression" dxfId="350" priority="349">
      <formula>INDIRECT("K"&amp;ROW())="PPP"</formula>
    </cfRule>
    <cfRule type="expression" dxfId="349" priority="350">
      <formula>INDIRECT("K"&amp;ROW())="Author"</formula>
    </cfRule>
  </conditionalFormatting>
  <conditionalFormatting sqref="J16">
    <cfRule type="expression" dxfId="348" priority="342">
      <formula>INDIRECT("M"&amp;ROW())="Office"</formula>
    </cfRule>
    <cfRule type="expression" dxfId="347" priority="343">
      <formula>INDIRECT("M"&amp;ROW())="Editor"</formula>
    </cfRule>
    <cfRule type="expression" dxfId="346" priority="344">
      <formula>INDIRECT("M"&amp;ROW())="PPP"</formula>
    </cfRule>
    <cfRule type="expression" dxfId="345" priority="345">
      <formula>INDIRECT("M"&amp;ROW())="Author"</formula>
    </cfRule>
    <cfRule type="expression" dxfId="344" priority="346">
      <formula>INDIRECT("M"&amp;ROW())="Author"</formula>
    </cfRule>
  </conditionalFormatting>
  <conditionalFormatting sqref="M16">
    <cfRule type="expression" dxfId="343" priority="337">
      <formula>INDIRECT("J"&amp;ROW())="Office"</formula>
    </cfRule>
    <cfRule type="expression" dxfId="342" priority="338">
      <formula>INDIRECT("J"&amp;ROW())="Editor"</formula>
    </cfRule>
    <cfRule type="expression" dxfId="341" priority="339">
      <formula>INDIRECT("J"&amp;ROW())="PPP"</formula>
    </cfRule>
    <cfRule type="expression" dxfId="340" priority="340">
      <formula>INDIRECT("J"&amp;ROW())="Author"</formula>
    </cfRule>
    <cfRule type="expression" dxfId="339" priority="341">
      <formula>INDIRECT("J"&amp;ROW())="Author"</formula>
    </cfRule>
  </conditionalFormatting>
  <conditionalFormatting sqref="N17">
    <cfRule type="expression" dxfId="338" priority="333">
      <formula>INDIRECT("K"&amp;ROW())="Office"</formula>
    </cfRule>
    <cfRule type="expression" dxfId="337" priority="334">
      <formula>INDIRECT("K"&amp;ROW())="Editor"</formula>
    </cfRule>
    <cfRule type="expression" dxfId="336" priority="335">
      <formula>INDIRECT("K"&amp;ROW())="PPP"</formula>
    </cfRule>
    <cfRule type="expression" dxfId="335" priority="336">
      <formula>INDIRECT("K"&amp;ROW())="Author"</formula>
    </cfRule>
  </conditionalFormatting>
  <conditionalFormatting sqref="N17">
    <cfRule type="expression" dxfId="334" priority="328">
      <formula>INDIRECT("J"&amp;ROW())="Office"</formula>
    </cfRule>
    <cfRule type="expression" dxfId="333" priority="329">
      <formula>INDIRECT("J"&amp;ROW())="Editor"</formula>
    </cfRule>
    <cfRule type="expression" dxfId="332" priority="330">
      <formula>INDIRECT("J"&amp;ROW())="PPP"</formula>
    </cfRule>
    <cfRule type="expression" dxfId="331" priority="331">
      <formula>INDIRECT("J"&amp;ROW())="Author"</formula>
    </cfRule>
    <cfRule type="expression" dxfId="330" priority="332">
      <formula>INDIRECT("J"&amp;ROW())="Author"</formula>
    </cfRule>
  </conditionalFormatting>
  <conditionalFormatting sqref="L17">
    <cfRule type="expression" dxfId="329" priority="319">
      <formula>INDIRECT("M"&amp;ROW())="Office"</formula>
    </cfRule>
    <cfRule type="expression" dxfId="328" priority="320">
      <formula>INDIRECT("M"&amp;ROW())="Editor"</formula>
    </cfRule>
    <cfRule type="expression" dxfId="327" priority="321">
      <formula>INDIRECT("M"&amp;ROW())="PPP"</formula>
    </cfRule>
    <cfRule type="expression" dxfId="326" priority="322">
      <formula>INDIRECT("M"&amp;ROW())="Author"</formula>
    </cfRule>
    <cfRule type="expression" dxfId="325" priority="323">
      <formula>INDIRECT("M"&amp;ROW())="Author"</formula>
    </cfRule>
  </conditionalFormatting>
  <conditionalFormatting sqref="C17:I17 K17">
    <cfRule type="expression" dxfId="324" priority="315">
      <formula>INDIRECT("K"&amp;ROW())="Office"</formula>
    </cfRule>
    <cfRule type="expression" dxfId="323" priority="316">
      <formula>INDIRECT("K"&amp;ROW())="Editor"</formula>
    </cfRule>
    <cfRule type="expression" dxfId="322" priority="317">
      <formula>INDIRECT("K"&amp;ROW())="PPP"</formula>
    </cfRule>
    <cfRule type="expression" dxfId="321" priority="318">
      <formula>INDIRECT("K"&amp;ROW())="Author"</formula>
    </cfRule>
  </conditionalFormatting>
  <conditionalFormatting sqref="J17">
    <cfRule type="expression" dxfId="320" priority="310">
      <formula>INDIRECT("M"&amp;ROW())="Office"</formula>
    </cfRule>
    <cfRule type="expression" dxfId="319" priority="311">
      <formula>INDIRECT("M"&amp;ROW())="Editor"</formula>
    </cfRule>
    <cfRule type="expression" dxfId="318" priority="312">
      <formula>INDIRECT("M"&amp;ROW())="PPP"</formula>
    </cfRule>
    <cfRule type="expression" dxfId="317" priority="313">
      <formula>INDIRECT("M"&amp;ROW())="Author"</formula>
    </cfRule>
    <cfRule type="expression" dxfId="316" priority="314">
      <formula>INDIRECT("M"&amp;ROW())="Author"</formula>
    </cfRule>
  </conditionalFormatting>
  <conditionalFormatting sqref="N14:N15">
    <cfRule type="expression" dxfId="315" priority="301">
      <formula>INDIRECT("K"&amp;ROW())="Office"</formula>
    </cfRule>
    <cfRule type="expression" dxfId="314" priority="302">
      <formula>INDIRECT("K"&amp;ROW())="Editor"</formula>
    </cfRule>
    <cfRule type="expression" dxfId="313" priority="303">
      <formula>INDIRECT("K"&amp;ROW())="PPP"</formula>
    </cfRule>
    <cfRule type="expression" dxfId="312" priority="304">
      <formula>INDIRECT("K"&amp;ROW())="Author"</formula>
    </cfRule>
  </conditionalFormatting>
  <conditionalFormatting sqref="N14:N15">
    <cfRule type="expression" dxfId="311" priority="296">
      <formula>INDIRECT("J"&amp;ROW())="Office"</formula>
    </cfRule>
    <cfRule type="expression" dxfId="310" priority="297">
      <formula>INDIRECT("J"&amp;ROW())="Editor"</formula>
    </cfRule>
    <cfRule type="expression" dxfId="309" priority="298">
      <formula>INDIRECT("J"&amp;ROW())="PPP"</formula>
    </cfRule>
    <cfRule type="expression" dxfId="308" priority="299">
      <formula>INDIRECT("J"&amp;ROW())="Author"</formula>
    </cfRule>
    <cfRule type="expression" dxfId="307" priority="300">
      <formula>INDIRECT("J"&amp;ROW())="Author"</formula>
    </cfRule>
  </conditionalFormatting>
  <conditionalFormatting sqref="M14:M15">
    <cfRule type="expression" dxfId="306" priority="292">
      <formula>INDIRECT("K"&amp;ROW())="Office"</formula>
    </cfRule>
    <cfRule type="expression" dxfId="305" priority="293">
      <formula>INDIRECT("K"&amp;ROW())="Editor"</formula>
    </cfRule>
    <cfRule type="expression" dxfId="304" priority="294">
      <formula>INDIRECT("K"&amp;ROW())="PPP"</formula>
    </cfRule>
    <cfRule type="expression" dxfId="303" priority="295">
      <formula>INDIRECT("K"&amp;ROW())="Author"</formula>
    </cfRule>
  </conditionalFormatting>
  <conditionalFormatting sqref="L15">
    <cfRule type="expression" dxfId="302" priority="287">
      <formula>INDIRECT("M"&amp;ROW())="Office"</formula>
    </cfRule>
    <cfRule type="expression" dxfId="301" priority="288">
      <formula>INDIRECT("M"&amp;ROW())="Editor"</formula>
    </cfRule>
    <cfRule type="expression" dxfId="300" priority="289">
      <formula>INDIRECT("M"&amp;ROW())="PPP"</formula>
    </cfRule>
    <cfRule type="expression" dxfId="299" priority="290">
      <formula>INDIRECT("M"&amp;ROW())="Author"</formula>
    </cfRule>
    <cfRule type="expression" dxfId="298" priority="291">
      <formula>INDIRECT("M"&amp;ROW())="Author"</formula>
    </cfRule>
  </conditionalFormatting>
  <conditionalFormatting sqref="C15:I15 K15">
    <cfRule type="expression" dxfId="297" priority="283">
      <formula>INDIRECT("K"&amp;ROW())="Office"</formula>
    </cfRule>
    <cfRule type="expression" dxfId="296" priority="284">
      <formula>INDIRECT("K"&amp;ROW())="Editor"</formula>
    </cfRule>
    <cfRule type="expression" dxfId="295" priority="285">
      <formula>INDIRECT("K"&amp;ROW())="PPP"</formula>
    </cfRule>
    <cfRule type="expression" dxfId="294" priority="286">
      <formula>INDIRECT("K"&amp;ROW())="Author"</formula>
    </cfRule>
  </conditionalFormatting>
  <conditionalFormatting sqref="J15">
    <cfRule type="expression" dxfId="293" priority="278">
      <formula>INDIRECT("M"&amp;ROW())="Office"</formula>
    </cfRule>
    <cfRule type="expression" dxfId="292" priority="279">
      <formula>INDIRECT("M"&amp;ROW())="Editor"</formula>
    </cfRule>
    <cfRule type="expression" dxfId="291" priority="280">
      <formula>INDIRECT("M"&amp;ROW())="PPP"</formula>
    </cfRule>
    <cfRule type="expression" dxfId="290" priority="281">
      <formula>INDIRECT("M"&amp;ROW())="Author"</formula>
    </cfRule>
    <cfRule type="expression" dxfId="289" priority="282">
      <formula>INDIRECT("M"&amp;ROW())="Author"</formula>
    </cfRule>
  </conditionalFormatting>
  <conditionalFormatting sqref="M14:M15">
    <cfRule type="expression" dxfId="288" priority="273">
      <formula>INDIRECT("J"&amp;ROW())="Office"</formula>
    </cfRule>
    <cfRule type="expression" dxfId="287" priority="274">
      <formula>INDIRECT("J"&amp;ROW())="Editor"</formula>
    </cfRule>
    <cfRule type="expression" dxfId="286" priority="275">
      <formula>INDIRECT("J"&amp;ROW())="PPP"</formula>
    </cfRule>
    <cfRule type="expression" dxfId="285" priority="276">
      <formula>INDIRECT("J"&amp;ROW())="Author"</formula>
    </cfRule>
    <cfRule type="expression" dxfId="284" priority="277">
      <formula>INDIRECT("J"&amp;ROW())="Author"</formula>
    </cfRule>
  </conditionalFormatting>
  <conditionalFormatting sqref="L14">
    <cfRule type="expression" dxfId="283" priority="255">
      <formula>INDIRECT("M"&amp;ROW())="Office"</formula>
    </cfRule>
    <cfRule type="expression" dxfId="282" priority="256">
      <formula>INDIRECT("M"&amp;ROW())="Editor"</formula>
    </cfRule>
    <cfRule type="expression" dxfId="281" priority="257">
      <formula>INDIRECT("M"&amp;ROW())="PPP"</formula>
    </cfRule>
    <cfRule type="expression" dxfId="280" priority="258">
      <formula>INDIRECT("M"&amp;ROW())="Author"</formula>
    </cfRule>
    <cfRule type="expression" dxfId="279" priority="259">
      <formula>INDIRECT("M"&amp;ROW())="Author"</formula>
    </cfRule>
  </conditionalFormatting>
  <conditionalFormatting sqref="C14:I14 K14">
    <cfRule type="expression" dxfId="278" priority="251">
      <formula>INDIRECT("K"&amp;ROW())="Office"</formula>
    </cfRule>
    <cfRule type="expression" dxfId="277" priority="252">
      <formula>INDIRECT("K"&amp;ROW())="Editor"</formula>
    </cfRule>
    <cfRule type="expression" dxfId="276" priority="253">
      <formula>INDIRECT("K"&amp;ROW())="PPP"</formula>
    </cfRule>
    <cfRule type="expression" dxfId="275" priority="254">
      <formula>INDIRECT("K"&amp;ROW())="Author"</formula>
    </cfRule>
  </conditionalFormatting>
  <conditionalFormatting sqref="J14">
    <cfRule type="expression" dxfId="274" priority="246">
      <formula>INDIRECT("M"&amp;ROW())="Office"</formula>
    </cfRule>
    <cfRule type="expression" dxfId="273" priority="247">
      <formula>INDIRECT("M"&amp;ROW())="Editor"</formula>
    </cfRule>
    <cfRule type="expression" dxfId="272" priority="248">
      <formula>INDIRECT("M"&amp;ROW())="PPP"</formula>
    </cfRule>
    <cfRule type="expression" dxfId="271" priority="249">
      <formula>INDIRECT("M"&amp;ROW())="Author"</formula>
    </cfRule>
    <cfRule type="expression" dxfId="270" priority="250">
      <formula>INDIRECT("M"&amp;ROW())="Author"</formula>
    </cfRule>
  </conditionalFormatting>
  <conditionalFormatting sqref="M7 M10">
    <cfRule type="expression" dxfId="269" priority="232">
      <formula>INDIRECT("J"&amp;ROW())="Office"</formula>
    </cfRule>
    <cfRule type="expression" dxfId="268" priority="233">
      <formula>INDIRECT("J"&amp;ROW())="Editor"</formula>
    </cfRule>
    <cfRule type="expression" dxfId="267" priority="234">
      <formula>INDIRECT("J"&amp;ROW())="PPP"</formula>
    </cfRule>
    <cfRule type="expression" dxfId="266" priority="235">
      <formula>INDIRECT("J"&amp;ROW())="Author"</formula>
    </cfRule>
    <cfRule type="expression" dxfId="265" priority="236">
      <formula>INDIRECT("J"&amp;ROW())="Author"</formula>
    </cfRule>
  </conditionalFormatting>
  <conditionalFormatting sqref="M7 M10">
    <cfRule type="expression" dxfId="264" priority="237">
      <formula>INDIRECT("K"&amp;ROW())="Office"</formula>
    </cfRule>
    <cfRule type="expression" dxfId="263" priority="238">
      <formula>INDIRECT("K"&amp;ROW())="Editor"</formula>
    </cfRule>
    <cfRule type="expression" dxfId="262" priority="239">
      <formula>INDIRECT("K"&amp;ROW())="PPP"</formula>
    </cfRule>
    <cfRule type="expression" dxfId="261" priority="240">
      <formula>INDIRECT("K"&amp;ROW())="Author"</formula>
    </cfRule>
  </conditionalFormatting>
  <conditionalFormatting sqref="N7 N10">
    <cfRule type="expression" dxfId="260" priority="223">
      <formula>INDIRECT("J"&amp;ROW())="Office"</formula>
    </cfRule>
    <cfRule type="expression" dxfId="259" priority="224">
      <formula>INDIRECT("J"&amp;ROW())="Editor"</formula>
    </cfRule>
    <cfRule type="expression" dxfId="258" priority="225">
      <formula>INDIRECT("J"&amp;ROW())="PPP"</formula>
    </cfRule>
    <cfRule type="expression" dxfId="257" priority="226">
      <formula>INDIRECT("J"&amp;ROW())="Author"</formula>
    </cfRule>
    <cfRule type="expression" dxfId="256" priority="227">
      <formula>INDIRECT("J"&amp;ROW())="Author"</formula>
    </cfRule>
  </conditionalFormatting>
  <conditionalFormatting sqref="N7 N10">
    <cfRule type="expression" dxfId="255" priority="228">
      <formula>INDIRECT("K"&amp;ROW())="Office"</formula>
    </cfRule>
    <cfRule type="expression" dxfId="254" priority="229">
      <formula>INDIRECT("K"&amp;ROW())="Editor"</formula>
    </cfRule>
    <cfRule type="expression" dxfId="253" priority="230">
      <formula>INDIRECT("K"&amp;ROW())="PPP"</formula>
    </cfRule>
    <cfRule type="expression" dxfId="252" priority="231">
      <formula>INDIRECT("K"&amp;ROW())="Author"</formula>
    </cfRule>
  </conditionalFormatting>
  <conditionalFormatting sqref="N12">
    <cfRule type="expression" dxfId="251" priority="219">
      <formula>INDIRECT("K"&amp;ROW())="Office"</formula>
    </cfRule>
    <cfRule type="expression" dxfId="250" priority="220">
      <formula>INDIRECT("K"&amp;ROW())="Editor"</formula>
    </cfRule>
    <cfRule type="expression" dxfId="249" priority="221">
      <formula>INDIRECT("K"&amp;ROW())="PPP"</formula>
    </cfRule>
    <cfRule type="expression" dxfId="248" priority="222">
      <formula>INDIRECT("K"&amp;ROW())="Author"</formula>
    </cfRule>
  </conditionalFormatting>
  <conditionalFormatting sqref="N12">
    <cfRule type="expression" dxfId="247" priority="214">
      <formula>INDIRECT("J"&amp;ROW())="Office"</formula>
    </cfRule>
    <cfRule type="expression" dxfId="246" priority="215">
      <formula>INDIRECT("J"&amp;ROW())="Editor"</formula>
    </cfRule>
    <cfRule type="expression" dxfId="245" priority="216">
      <formula>INDIRECT("J"&amp;ROW())="PPP"</formula>
    </cfRule>
    <cfRule type="expression" dxfId="244" priority="217">
      <formula>INDIRECT("J"&amp;ROW())="Author"</formula>
    </cfRule>
    <cfRule type="expression" dxfId="243" priority="218">
      <formula>INDIRECT("J"&amp;ROW())="Author"</formula>
    </cfRule>
  </conditionalFormatting>
  <conditionalFormatting sqref="M12">
    <cfRule type="expression" dxfId="242" priority="210">
      <formula>INDIRECT("K"&amp;ROW())="Office"</formula>
    </cfRule>
    <cfRule type="expression" dxfId="241" priority="211">
      <formula>INDIRECT("K"&amp;ROW())="Editor"</formula>
    </cfRule>
    <cfRule type="expression" dxfId="240" priority="212">
      <formula>INDIRECT("K"&amp;ROW())="PPP"</formula>
    </cfRule>
    <cfRule type="expression" dxfId="239" priority="213">
      <formula>INDIRECT("K"&amp;ROW())="Author"</formula>
    </cfRule>
  </conditionalFormatting>
  <conditionalFormatting sqref="M12">
    <cfRule type="expression" dxfId="238" priority="205">
      <formula>INDIRECT("J"&amp;ROW())="Office"</formula>
    </cfRule>
    <cfRule type="expression" dxfId="237" priority="206">
      <formula>INDIRECT("J"&amp;ROW())="Editor"</formula>
    </cfRule>
    <cfRule type="expression" dxfId="236" priority="207">
      <formula>INDIRECT("J"&amp;ROW())="PPP"</formula>
    </cfRule>
    <cfRule type="expression" dxfId="235" priority="208">
      <formula>INDIRECT("J"&amp;ROW())="Author"</formula>
    </cfRule>
    <cfRule type="expression" dxfId="234" priority="209">
      <formula>INDIRECT("J"&amp;ROW())="Author"</formula>
    </cfRule>
  </conditionalFormatting>
  <conditionalFormatting sqref="L12">
    <cfRule type="expression" dxfId="233" priority="200">
      <formula>INDIRECT("M"&amp;ROW())="Office"</formula>
    </cfRule>
    <cfRule type="expression" dxfId="232" priority="201">
      <formula>INDIRECT("M"&amp;ROW())="Editor"</formula>
    </cfRule>
    <cfRule type="expression" dxfId="231" priority="202">
      <formula>INDIRECT("M"&amp;ROW())="PPP"</formula>
    </cfRule>
    <cfRule type="expression" dxfId="230" priority="203">
      <formula>INDIRECT("M"&amp;ROW())="Author"</formula>
    </cfRule>
    <cfRule type="expression" dxfId="229" priority="204">
      <formula>INDIRECT("M"&amp;ROW())="Author"</formula>
    </cfRule>
  </conditionalFormatting>
  <conditionalFormatting sqref="C12:I12 K12">
    <cfRule type="expression" dxfId="228" priority="196">
      <formula>INDIRECT("K"&amp;ROW())="Office"</formula>
    </cfRule>
    <cfRule type="expression" dxfId="227" priority="197">
      <formula>INDIRECT("K"&amp;ROW())="Editor"</formula>
    </cfRule>
    <cfRule type="expression" dxfId="226" priority="198">
      <formula>INDIRECT("K"&amp;ROW())="PPP"</formula>
    </cfRule>
    <cfRule type="expression" dxfId="225" priority="199">
      <formula>INDIRECT("K"&amp;ROW())="Author"</formula>
    </cfRule>
  </conditionalFormatting>
  <conditionalFormatting sqref="J12">
    <cfRule type="expression" dxfId="224" priority="191">
      <formula>INDIRECT("M"&amp;ROW())="Office"</formula>
    </cfRule>
    <cfRule type="expression" dxfId="223" priority="192">
      <formula>INDIRECT("M"&amp;ROW())="Editor"</formula>
    </cfRule>
    <cfRule type="expression" dxfId="222" priority="193">
      <formula>INDIRECT("M"&amp;ROW())="PPP"</formula>
    </cfRule>
    <cfRule type="expression" dxfId="221" priority="194">
      <formula>INDIRECT("M"&amp;ROW())="Author"</formula>
    </cfRule>
    <cfRule type="expression" dxfId="220" priority="195">
      <formula>INDIRECT("M"&amp;ROW())="Author"</formula>
    </cfRule>
  </conditionalFormatting>
  <conditionalFormatting sqref="N10">
    <cfRule type="expression" dxfId="219" priority="187">
      <formula>INDIRECT("K"&amp;ROW())="Office"</formula>
    </cfRule>
    <cfRule type="expression" dxfId="218" priority="188">
      <formula>INDIRECT("K"&amp;ROW())="Editor"</formula>
    </cfRule>
    <cfRule type="expression" dxfId="217" priority="189">
      <formula>INDIRECT("K"&amp;ROW())="PPP"</formula>
    </cfRule>
    <cfRule type="expression" dxfId="216" priority="190">
      <formula>INDIRECT("K"&amp;ROW())="Author"</formula>
    </cfRule>
  </conditionalFormatting>
  <conditionalFormatting sqref="N10">
    <cfRule type="expression" dxfId="215" priority="182">
      <formula>INDIRECT("J"&amp;ROW())="Office"</formula>
    </cfRule>
    <cfRule type="expression" dxfId="214" priority="183">
      <formula>INDIRECT("J"&amp;ROW())="Editor"</formula>
    </cfRule>
    <cfRule type="expression" dxfId="213" priority="184">
      <formula>INDIRECT("J"&amp;ROW())="PPP"</formula>
    </cfRule>
    <cfRule type="expression" dxfId="212" priority="185">
      <formula>INDIRECT("J"&amp;ROW())="Author"</formula>
    </cfRule>
    <cfRule type="expression" dxfId="211" priority="186">
      <formula>INDIRECT("J"&amp;ROW())="Author"</formula>
    </cfRule>
  </conditionalFormatting>
  <conditionalFormatting sqref="M10">
    <cfRule type="expression" dxfId="210" priority="178">
      <formula>INDIRECT("K"&amp;ROW())="Office"</formula>
    </cfRule>
    <cfRule type="expression" dxfId="209" priority="179">
      <formula>INDIRECT("K"&amp;ROW())="Editor"</formula>
    </cfRule>
    <cfRule type="expression" dxfId="208" priority="180">
      <formula>INDIRECT("K"&amp;ROW())="PPP"</formula>
    </cfRule>
    <cfRule type="expression" dxfId="207" priority="181">
      <formula>INDIRECT("K"&amp;ROW())="Author"</formula>
    </cfRule>
  </conditionalFormatting>
  <conditionalFormatting sqref="M10">
    <cfRule type="expression" dxfId="206" priority="173">
      <formula>INDIRECT("J"&amp;ROW())="Office"</formula>
    </cfRule>
    <cfRule type="expression" dxfId="205" priority="174">
      <formula>INDIRECT("J"&amp;ROW())="Editor"</formula>
    </cfRule>
    <cfRule type="expression" dxfId="204" priority="175">
      <formula>INDIRECT("J"&amp;ROW())="PPP"</formula>
    </cfRule>
    <cfRule type="expression" dxfId="203" priority="176">
      <formula>INDIRECT("J"&amp;ROW())="Author"</formula>
    </cfRule>
    <cfRule type="expression" dxfId="202" priority="177">
      <formula>INDIRECT("J"&amp;ROW())="Author"</formula>
    </cfRule>
  </conditionalFormatting>
  <conditionalFormatting sqref="L10">
    <cfRule type="expression" dxfId="201" priority="168">
      <formula>INDIRECT("M"&amp;ROW())="Office"</formula>
    </cfRule>
    <cfRule type="expression" dxfId="200" priority="169">
      <formula>INDIRECT("M"&amp;ROW())="Editor"</formula>
    </cfRule>
    <cfRule type="expression" dxfId="199" priority="170">
      <formula>INDIRECT("M"&amp;ROW())="PPP"</formula>
    </cfRule>
    <cfRule type="expression" dxfId="198" priority="171">
      <formula>INDIRECT("M"&amp;ROW())="Author"</formula>
    </cfRule>
    <cfRule type="expression" dxfId="197" priority="172">
      <formula>INDIRECT("M"&amp;ROW())="Author"</formula>
    </cfRule>
  </conditionalFormatting>
  <conditionalFormatting sqref="C10:I10 K10">
    <cfRule type="expression" dxfId="196" priority="164">
      <formula>INDIRECT("K"&amp;ROW())="Office"</formula>
    </cfRule>
    <cfRule type="expression" dxfId="195" priority="165">
      <formula>INDIRECT("K"&amp;ROW())="Editor"</formula>
    </cfRule>
    <cfRule type="expression" dxfId="194" priority="166">
      <formula>INDIRECT("K"&amp;ROW())="PPP"</formula>
    </cfRule>
    <cfRule type="expression" dxfId="193" priority="167">
      <formula>INDIRECT("K"&amp;ROW())="Author"</formula>
    </cfRule>
  </conditionalFormatting>
  <conditionalFormatting sqref="J10">
    <cfRule type="expression" dxfId="192" priority="159">
      <formula>INDIRECT("M"&amp;ROW())="Office"</formula>
    </cfRule>
    <cfRule type="expression" dxfId="191" priority="160">
      <formula>INDIRECT("M"&amp;ROW())="Editor"</formula>
    </cfRule>
    <cfRule type="expression" dxfId="190" priority="161">
      <formula>INDIRECT("M"&amp;ROW())="PPP"</formula>
    </cfRule>
    <cfRule type="expression" dxfId="189" priority="162">
      <formula>INDIRECT("M"&amp;ROW())="Author"</formula>
    </cfRule>
    <cfRule type="expression" dxfId="188" priority="163">
      <formula>INDIRECT("M"&amp;ROW())="Author"</formula>
    </cfRule>
  </conditionalFormatting>
  <conditionalFormatting sqref="M11">
    <cfRule type="expression" dxfId="187" priority="150">
      <formula>INDIRECT("J"&amp;ROW())="Office"</formula>
    </cfRule>
    <cfRule type="expression" dxfId="186" priority="151">
      <formula>INDIRECT("J"&amp;ROW())="Editor"</formula>
    </cfRule>
    <cfRule type="expression" dxfId="185" priority="152">
      <formula>INDIRECT("J"&amp;ROW())="PPP"</formula>
    </cfRule>
    <cfRule type="expression" dxfId="184" priority="153">
      <formula>INDIRECT("J"&amp;ROW())="Author"</formula>
    </cfRule>
    <cfRule type="expression" dxfId="183" priority="154">
      <formula>INDIRECT("J"&amp;ROW())="Author"</formula>
    </cfRule>
  </conditionalFormatting>
  <conditionalFormatting sqref="M11">
    <cfRule type="expression" dxfId="182" priority="155">
      <formula>INDIRECT("K"&amp;ROW())="Office"</formula>
    </cfRule>
    <cfRule type="expression" dxfId="181" priority="156">
      <formula>INDIRECT("K"&amp;ROW())="Editor"</formula>
    </cfRule>
    <cfRule type="expression" dxfId="180" priority="157">
      <formula>INDIRECT("K"&amp;ROW())="PPP"</formula>
    </cfRule>
    <cfRule type="expression" dxfId="179" priority="158">
      <formula>INDIRECT("K"&amp;ROW())="Author"</formula>
    </cfRule>
  </conditionalFormatting>
  <conditionalFormatting sqref="N11">
    <cfRule type="expression" dxfId="178" priority="141">
      <formula>INDIRECT("J"&amp;ROW())="Office"</formula>
    </cfRule>
    <cfRule type="expression" dxfId="177" priority="142">
      <formula>INDIRECT("J"&amp;ROW())="Editor"</formula>
    </cfRule>
    <cfRule type="expression" dxfId="176" priority="143">
      <formula>INDIRECT("J"&amp;ROW())="PPP"</formula>
    </cfRule>
    <cfRule type="expression" dxfId="175" priority="144">
      <formula>INDIRECT("J"&amp;ROW())="Author"</formula>
    </cfRule>
    <cfRule type="expression" dxfId="174" priority="145">
      <formula>INDIRECT("J"&amp;ROW())="Author"</formula>
    </cfRule>
  </conditionalFormatting>
  <conditionalFormatting sqref="N11">
    <cfRule type="expression" dxfId="173" priority="146">
      <formula>INDIRECT("K"&amp;ROW())="Office"</formula>
    </cfRule>
    <cfRule type="expression" dxfId="172" priority="147">
      <formula>INDIRECT("K"&amp;ROW())="Editor"</formula>
    </cfRule>
    <cfRule type="expression" dxfId="171" priority="148">
      <formula>INDIRECT("K"&amp;ROW())="PPP"</formula>
    </cfRule>
    <cfRule type="expression" dxfId="170" priority="149">
      <formula>INDIRECT("K"&amp;ROW())="Author"</formula>
    </cfRule>
  </conditionalFormatting>
  <conditionalFormatting sqref="N11">
    <cfRule type="expression" dxfId="169" priority="137">
      <formula>INDIRECT("K"&amp;ROW())="Office"</formula>
    </cfRule>
    <cfRule type="expression" dxfId="168" priority="138">
      <formula>INDIRECT("K"&amp;ROW())="Editor"</formula>
    </cfRule>
    <cfRule type="expression" dxfId="167" priority="139">
      <formula>INDIRECT("K"&amp;ROW())="PPP"</formula>
    </cfRule>
    <cfRule type="expression" dxfId="166" priority="140">
      <formula>INDIRECT("K"&amp;ROW())="Author"</formula>
    </cfRule>
  </conditionalFormatting>
  <conditionalFormatting sqref="N11">
    <cfRule type="expression" dxfId="165" priority="132">
      <formula>INDIRECT("J"&amp;ROW())="Office"</formula>
    </cfRule>
    <cfRule type="expression" dxfId="164" priority="133">
      <formula>INDIRECT("J"&amp;ROW())="Editor"</formula>
    </cfRule>
    <cfRule type="expression" dxfId="163" priority="134">
      <formula>INDIRECT("J"&amp;ROW())="PPP"</formula>
    </cfRule>
    <cfRule type="expression" dxfId="162" priority="135">
      <formula>INDIRECT("J"&amp;ROW())="Author"</formula>
    </cfRule>
    <cfRule type="expression" dxfId="161" priority="136">
      <formula>INDIRECT("J"&amp;ROW())="Author"</formula>
    </cfRule>
  </conditionalFormatting>
  <conditionalFormatting sqref="M11">
    <cfRule type="expression" dxfId="160" priority="128">
      <formula>INDIRECT("K"&amp;ROW())="Office"</formula>
    </cfRule>
    <cfRule type="expression" dxfId="159" priority="129">
      <formula>INDIRECT("K"&amp;ROW())="Editor"</formula>
    </cfRule>
    <cfRule type="expression" dxfId="158" priority="130">
      <formula>INDIRECT("K"&amp;ROW())="PPP"</formula>
    </cfRule>
    <cfRule type="expression" dxfId="157" priority="131">
      <formula>INDIRECT("K"&amp;ROW())="Author"</formula>
    </cfRule>
  </conditionalFormatting>
  <conditionalFormatting sqref="M11">
    <cfRule type="expression" dxfId="156" priority="123">
      <formula>INDIRECT("J"&amp;ROW())="Office"</formula>
    </cfRule>
    <cfRule type="expression" dxfId="155" priority="124">
      <formula>INDIRECT("J"&amp;ROW())="Editor"</formula>
    </cfRule>
    <cfRule type="expression" dxfId="154" priority="125">
      <formula>INDIRECT("J"&amp;ROW())="PPP"</formula>
    </cfRule>
    <cfRule type="expression" dxfId="153" priority="126">
      <formula>INDIRECT("J"&amp;ROW())="Author"</formula>
    </cfRule>
    <cfRule type="expression" dxfId="152" priority="127">
      <formula>INDIRECT("J"&amp;ROW())="Author"</formula>
    </cfRule>
  </conditionalFormatting>
  <conditionalFormatting sqref="L11">
    <cfRule type="expression" dxfId="151" priority="118">
      <formula>INDIRECT("M"&amp;ROW())="Office"</formula>
    </cfRule>
    <cfRule type="expression" dxfId="150" priority="119">
      <formula>INDIRECT("M"&amp;ROW())="Editor"</formula>
    </cfRule>
    <cfRule type="expression" dxfId="149" priority="120">
      <formula>INDIRECT("M"&amp;ROW())="PPP"</formula>
    </cfRule>
    <cfRule type="expression" dxfId="148" priority="121">
      <formula>INDIRECT("M"&amp;ROW())="Author"</formula>
    </cfRule>
    <cfRule type="expression" dxfId="147" priority="122">
      <formula>INDIRECT("M"&amp;ROW())="Author"</formula>
    </cfRule>
  </conditionalFormatting>
  <conditionalFormatting sqref="C11:I11 K11">
    <cfRule type="expression" dxfId="146" priority="114">
      <formula>INDIRECT("K"&amp;ROW())="Office"</formula>
    </cfRule>
    <cfRule type="expression" dxfId="145" priority="115">
      <formula>INDIRECT("K"&amp;ROW())="Editor"</formula>
    </cfRule>
    <cfRule type="expression" dxfId="144" priority="116">
      <formula>INDIRECT("K"&amp;ROW())="PPP"</formula>
    </cfRule>
    <cfRule type="expression" dxfId="143" priority="117">
      <formula>INDIRECT("K"&amp;ROW())="Author"</formula>
    </cfRule>
  </conditionalFormatting>
  <conditionalFormatting sqref="J11">
    <cfRule type="expression" dxfId="142" priority="109">
      <formula>INDIRECT("M"&amp;ROW())="Office"</formula>
    </cfRule>
    <cfRule type="expression" dxfId="141" priority="110">
      <formula>INDIRECT("M"&amp;ROW())="Editor"</formula>
    </cfRule>
    <cfRule type="expression" dxfId="140" priority="111">
      <formula>INDIRECT("M"&amp;ROW())="PPP"</formula>
    </cfRule>
    <cfRule type="expression" dxfId="139" priority="112">
      <formula>INDIRECT("M"&amp;ROW())="Author"</formula>
    </cfRule>
    <cfRule type="expression" dxfId="138" priority="113">
      <formula>INDIRECT("M"&amp;ROW())="Author"</formula>
    </cfRule>
  </conditionalFormatting>
  <conditionalFormatting sqref="M9">
    <cfRule type="expression" dxfId="137" priority="100">
      <formula>INDIRECT("J"&amp;ROW())="Office"</formula>
    </cfRule>
    <cfRule type="expression" dxfId="136" priority="101">
      <formula>INDIRECT("J"&amp;ROW())="Editor"</formula>
    </cfRule>
    <cfRule type="expression" dxfId="135" priority="102">
      <formula>INDIRECT("J"&amp;ROW())="PPP"</formula>
    </cfRule>
    <cfRule type="expression" dxfId="134" priority="103">
      <formula>INDIRECT("J"&amp;ROW())="Author"</formula>
    </cfRule>
    <cfRule type="expression" dxfId="133" priority="104">
      <formula>INDIRECT("J"&amp;ROW())="Author"</formula>
    </cfRule>
  </conditionalFormatting>
  <conditionalFormatting sqref="M9">
    <cfRule type="expression" dxfId="132" priority="105">
      <formula>INDIRECT("K"&amp;ROW())="Office"</formula>
    </cfRule>
    <cfRule type="expression" dxfId="131" priority="106">
      <formula>INDIRECT("K"&amp;ROW())="Editor"</formula>
    </cfRule>
    <cfRule type="expression" dxfId="130" priority="107">
      <formula>INDIRECT("K"&amp;ROW())="PPP"</formula>
    </cfRule>
    <cfRule type="expression" dxfId="129" priority="108">
      <formula>INDIRECT("K"&amp;ROW())="Author"</formula>
    </cfRule>
  </conditionalFormatting>
  <conditionalFormatting sqref="N9">
    <cfRule type="expression" dxfId="128" priority="91">
      <formula>INDIRECT("J"&amp;ROW())="Office"</formula>
    </cfRule>
    <cfRule type="expression" dxfId="127" priority="92">
      <formula>INDIRECT("J"&amp;ROW())="Editor"</formula>
    </cfRule>
    <cfRule type="expression" dxfId="126" priority="93">
      <formula>INDIRECT("J"&amp;ROW())="PPP"</formula>
    </cfRule>
    <cfRule type="expression" dxfId="125" priority="94">
      <formula>INDIRECT("J"&amp;ROW())="Author"</formula>
    </cfRule>
    <cfRule type="expression" dxfId="124" priority="95">
      <formula>INDIRECT("J"&amp;ROW())="Author"</formula>
    </cfRule>
  </conditionalFormatting>
  <conditionalFormatting sqref="N9">
    <cfRule type="expression" dxfId="123" priority="96">
      <formula>INDIRECT("K"&amp;ROW())="Office"</formula>
    </cfRule>
    <cfRule type="expression" dxfId="122" priority="97">
      <formula>INDIRECT("K"&amp;ROW())="Editor"</formula>
    </cfRule>
    <cfRule type="expression" dxfId="121" priority="98">
      <formula>INDIRECT("K"&amp;ROW())="PPP"</formula>
    </cfRule>
    <cfRule type="expression" dxfId="120" priority="99">
      <formula>INDIRECT("K"&amp;ROW())="Author"</formula>
    </cfRule>
  </conditionalFormatting>
  <conditionalFormatting sqref="N9">
    <cfRule type="expression" dxfId="119" priority="87">
      <formula>INDIRECT("K"&amp;ROW())="Office"</formula>
    </cfRule>
    <cfRule type="expression" dxfId="118" priority="88">
      <formula>INDIRECT("K"&amp;ROW())="Editor"</formula>
    </cfRule>
    <cfRule type="expression" dxfId="117" priority="89">
      <formula>INDIRECT("K"&amp;ROW())="PPP"</formula>
    </cfRule>
    <cfRule type="expression" dxfId="116" priority="90">
      <formula>INDIRECT("K"&amp;ROW())="Author"</formula>
    </cfRule>
  </conditionalFormatting>
  <conditionalFormatting sqref="N9">
    <cfRule type="expression" dxfId="115" priority="82">
      <formula>INDIRECT("J"&amp;ROW())="Office"</formula>
    </cfRule>
    <cfRule type="expression" dxfId="114" priority="83">
      <formula>INDIRECT("J"&amp;ROW())="Editor"</formula>
    </cfRule>
    <cfRule type="expression" dxfId="113" priority="84">
      <formula>INDIRECT("J"&amp;ROW())="PPP"</formula>
    </cfRule>
    <cfRule type="expression" dxfId="112" priority="85">
      <formula>INDIRECT("J"&amp;ROW())="Author"</formula>
    </cfRule>
    <cfRule type="expression" dxfId="111" priority="86">
      <formula>INDIRECT("J"&amp;ROW())="Author"</formula>
    </cfRule>
  </conditionalFormatting>
  <conditionalFormatting sqref="M9">
    <cfRule type="expression" dxfId="110" priority="78">
      <formula>INDIRECT("K"&amp;ROW())="Office"</formula>
    </cfRule>
    <cfRule type="expression" dxfId="109" priority="79">
      <formula>INDIRECT("K"&amp;ROW())="Editor"</formula>
    </cfRule>
    <cfRule type="expression" dxfId="108" priority="80">
      <formula>INDIRECT("K"&amp;ROW())="PPP"</formula>
    </cfRule>
    <cfRule type="expression" dxfId="107" priority="81">
      <formula>INDIRECT("K"&amp;ROW())="Author"</formula>
    </cfRule>
  </conditionalFormatting>
  <conditionalFormatting sqref="M9">
    <cfRule type="expression" dxfId="106" priority="73">
      <formula>INDIRECT("J"&amp;ROW())="Office"</formula>
    </cfRule>
    <cfRule type="expression" dxfId="105" priority="74">
      <formula>INDIRECT("J"&amp;ROW())="Editor"</formula>
    </cfRule>
    <cfRule type="expression" dxfId="104" priority="75">
      <formula>INDIRECT("J"&amp;ROW())="PPP"</formula>
    </cfRule>
    <cfRule type="expression" dxfId="103" priority="76">
      <formula>INDIRECT("J"&amp;ROW())="Author"</formula>
    </cfRule>
    <cfRule type="expression" dxfId="102" priority="77">
      <formula>INDIRECT("J"&amp;ROW())="Author"</formula>
    </cfRule>
  </conditionalFormatting>
  <conditionalFormatting sqref="L9">
    <cfRule type="expression" dxfId="101" priority="68">
      <formula>INDIRECT("M"&amp;ROW())="Office"</formula>
    </cfRule>
    <cfRule type="expression" dxfId="100" priority="69">
      <formula>INDIRECT("M"&amp;ROW())="Editor"</formula>
    </cfRule>
    <cfRule type="expression" dxfId="99" priority="70">
      <formula>INDIRECT("M"&amp;ROW())="PPP"</formula>
    </cfRule>
    <cfRule type="expression" dxfId="98" priority="71">
      <formula>INDIRECT("M"&amp;ROW())="Author"</formula>
    </cfRule>
    <cfRule type="expression" dxfId="97" priority="72">
      <formula>INDIRECT("M"&amp;ROW())="Author"</formula>
    </cfRule>
  </conditionalFormatting>
  <conditionalFormatting sqref="C9:I9 K9">
    <cfRule type="expression" dxfId="96" priority="64">
      <formula>INDIRECT("K"&amp;ROW())="Office"</formula>
    </cfRule>
    <cfRule type="expression" dxfId="95" priority="65">
      <formula>INDIRECT("K"&amp;ROW())="Editor"</formula>
    </cfRule>
    <cfRule type="expression" dxfId="94" priority="66">
      <formula>INDIRECT("K"&amp;ROW())="PPP"</formula>
    </cfRule>
    <cfRule type="expression" dxfId="93" priority="67">
      <formula>INDIRECT("K"&amp;ROW())="Author"</formula>
    </cfRule>
  </conditionalFormatting>
  <conditionalFormatting sqref="J9">
    <cfRule type="expression" dxfId="92" priority="59">
      <formula>INDIRECT("M"&amp;ROW())="Office"</formula>
    </cfRule>
    <cfRule type="expression" dxfId="91" priority="60">
      <formula>INDIRECT("M"&amp;ROW())="Editor"</formula>
    </cfRule>
    <cfRule type="expression" dxfId="90" priority="61">
      <formula>INDIRECT("M"&amp;ROW())="PPP"</formula>
    </cfRule>
    <cfRule type="expression" dxfId="89" priority="62">
      <formula>INDIRECT("M"&amp;ROW())="Author"</formula>
    </cfRule>
    <cfRule type="expression" dxfId="88" priority="63">
      <formula>INDIRECT("M"&amp;ROW())="Author"</formula>
    </cfRule>
  </conditionalFormatting>
  <conditionalFormatting sqref="J8">
    <cfRule type="expression" dxfId="87" priority="1">
      <formula>INDIRECT("K"&amp;ROW())="Office"</formula>
    </cfRule>
    <cfRule type="expression" dxfId="86" priority="2">
      <formula>INDIRECT("K"&amp;ROW())="Editor"</formula>
    </cfRule>
    <cfRule type="expression" dxfId="85" priority="3">
      <formula>INDIRECT("K"&amp;ROW())="PPP"</formula>
    </cfRule>
    <cfRule type="expression" dxfId="84" priority="4">
      <formula>INDIRECT("K"&amp;ROW())="Author"</formula>
    </cfRule>
  </conditionalFormatting>
  <conditionalFormatting sqref="M8">
    <cfRule type="expression" dxfId="83" priority="50">
      <formula>INDIRECT("J"&amp;ROW())="Office"</formula>
    </cfRule>
    <cfRule type="expression" dxfId="82" priority="51">
      <formula>INDIRECT("J"&amp;ROW())="Editor"</formula>
    </cfRule>
    <cfRule type="expression" dxfId="81" priority="52">
      <formula>INDIRECT("J"&amp;ROW())="PPP"</formula>
    </cfRule>
    <cfRule type="expression" dxfId="80" priority="53">
      <formula>INDIRECT("J"&amp;ROW())="Author"</formula>
    </cfRule>
    <cfRule type="expression" dxfId="79" priority="54">
      <formula>INDIRECT("J"&amp;ROW())="Author"</formula>
    </cfRule>
  </conditionalFormatting>
  <conditionalFormatting sqref="M8">
    <cfRule type="expression" dxfId="78" priority="55">
      <formula>INDIRECT("K"&amp;ROW())="Office"</formula>
    </cfRule>
    <cfRule type="expression" dxfId="77" priority="56">
      <formula>INDIRECT("K"&amp;ROW())="Editor"</formula>
    </cfRule>
    <cfRule type="expression" dxfId="76" priority="57">
      <formula>INDIRECT("K"&amp;ROW())="PPP"</formula>
    </cfRule>
    <cfRule type="expression" dxfId="75" priority="58">
      <formula>INDIRECT("K"&amp;ROW())="Author"</formula>
    </cfRule>
  </conditionalFormatting>
  <conditionalFormatting sqref="N8">
    <cfRule type="expression" dxfId="74" priority="41">
      <formula>INDIRECT("J"&amp;ROW())="Office"</formula>
    </cfRule>
    <cfRule type="expression" dxfId="73" priority="42">
      <formula>INDIRECT("J"&amp;ROW())="Editor"</formula>
    </cfRule>
    <cfRule type="expression" dxfId="72" priority="43">
      <formula>INDIRECT("J"&amp;ROW())="PPP"</formula>
    </cfRule>
    <cfRule type="expression" dxfId="71" priority="44">
      <formula>INDIRECT("J"&amp;ROW())="Author"</formula>
    </cfRule>
    <cfRule type="expression" dxfId="70" priority="45">
      <formula>INDIRECT("J"&amp;ROW())="Author"</formula>
    </cfRule>
  </conditionalFormatting>
  <conditionalFormatting sqref="N8">
    <cfRule type="expression" dxfId="69" priority="46">
      <formula>INDIRECT("K"&amp;ROW())="Office"</formula>
    </cfRule>
    <cfRule type="expression" dxfId="68" priority="47">
      <formula>INDIRECT("K"&amp;ROW())="Editor"</formula>
    </cfRule>
    <cfRule type="expression" dxfId="67" priority="48">
      <formula>INDIRECT("K"&amp;ROW())="PPP"</formula>
    </cfRule>
    <cfRule type="expression" dxfId="66" priority="49">
      <formula>INDIRECT("K"&amp;ROW())="Author"</formula>
    </cfRule>
  </conditionalFormatting>
  <conditionalFormatting sqref="N8">
    <cfRule type="expression" dxfId="65" priority="37">
      <formula>INDIRECT("K"&amp;ROW())="Office"</formula>
    </cfRule>
    <cfRule type="expression" dxfId="64" priority="38">
      <formula>INDIRECT("K"&amp;ROW())="Editor"</formula>
    </cfRule>
    <cfRule type="expression" dxfId="63" priority="39">
      <formula>INDIRECT("K"&amp;ROW())="PPP"</formula>
    </cfRule>
    <cfRule type="expression" dxfId="62" priority="40">
      <formula>INDIRECT("K"&amp;ROW())="Author"</formula>
    </cfRule>
  </conditionalFormatting>
  <conditionalFormatting sqref="N8">
    <cfRule type="expression" dxfId="61" priority="32">
      <formula>INDIRECT("J"&amp;ROW())="Office"</formula>
    </cfRule>
    <cfRule type="expression" dxfId="60" priority="33">
      <formula>INDIRECT("J"&amp;ROW())="Editor"</formula>
    </cfRule>
    <cfRule type="expression" dxfId="59" priority="34">
      <formula>INDIRECT("J"&amp;ROW())="PPP"</formula>
    </cfRule>
    <cfRule type="expression" dxfId="58" priority="35">
      <formula>INDIRECT("J"&amp;ROW())="Author"</formula>
    </cfRule>
    <cfRule type="expression" dxfId="57" priority="36">
      <formula>INDIRECT("J"&amp;ROW())="Author"</formula>
    </cfRule>
  </conditionalFormatting>
  <conditionalFormatting sqref="M8">
    <cfRule type="expression" dxfId="56" priority="28">
      <formula>INDIRECT("K"&amp;ROW())="Office"</formula>
    </cfRule>
    <cfRule type="expression" dxfId="55" priority="29">
      <formula>INDIRECT("K"&amp;ROW())="Editor"</formula>
    </cfRule>
    <cfRule type="expression" dxfId="54" priority="30">
      <formula>INDIRECT("K"&amp;ROW())="PPP"</formula>
    </cfRule>
    <cfRule type="expression" dxfId="53" priority="31">
      <formula>INDIRECT("K"&amp;ROW())="Author"</formula>
    </cfRule>
  </conditionalFormatting>
  <conditionalFormatting sqref="M8">
    <cfRule type="expression" dxfId="52" priority="23">
      <formula>INDIRECT("J"&amp;ROW())="Office"</formula>
    </cfRule>
    <cfRule type="expression" dxfId="51" priority="24">
      <formula>INDIRECT("J"&amp;ROW())="Editor"</formula>
    </cfRule>
    <cfRule type="expression" dxfId="50" priority="25">
      <formula>INDIRECT("J"&amp;ROW())="PPP"</formula>
    </cfRule>
    <cfRule type="expression" dxfId="49" priority="26">
      <formula>INDIRECT("J"&amp;ROW())="Author"</formula>
    </cfRule>
    <cfRule type="expression" dxfId="48" priority="27">
      <formula>INDIRECT("J"&amp;ROW())="Author"</formula>
    </cfRule>
  </conditionalFormatting>
  <conditionalFormatting sqref="L8">
    <cfRule type="expression" dxfId="47" priority="18">
      <formula>INDIRECT("M"&amp;ROW())="Office"</formula>
    </cfRule>
    <cfRule type="expression" dxfId="46" priority="19">
      <formula>INDIRECT("M"&amp;ROW())="Editor"</formula>
    </cfRule>
    <cfRule type="expression" dxfId="45" priority="20">
      <formula>INDIRECT("M"&amp;ROW())="PPP"</formula>
    </cfRule>
    <cfRule type="expression" dxfId="44" priority="21">
      <formula>INDIRECT("M"&amp;ROW())="Author"</formula>
    </cfRule>
    <cfRule type="expression" dxfId="43" priority="22">
      <formula>INDIRECT("M"&amp;ROW())="Author"</formula>
    </cfRule>
  </conditionalFormatting>
  <conditionalFormatting sqref="C8">
    <cfRule type="expression" dxfId="42" priority="14">
      <formula>INDIRECT("K"&amp;ROW())="Office"</formula>
    </cfRule>
    <cfRule type="expression" dxfId="41" priority="15">
      <formula>INDIRECT("K"&amp;ROW())="Editor"</formula>
    </cfRule>
    <cfRule type="expression" dxfId="40" priority="16">
      <formula>INDIRECT("K"&amp;ROW())="PPP"</formula>
    </cfRule>
    <cfRule type="expression" dxfId="39" priority="17">
      <formula>INDIRECT("K"&amp;ROW())="Author"</formula>
    </cfRule>
  </conditionalFormatting>
  <conditionalFormatting sqref="D8:I8 K8">
    <cfRule type="expression" dxfId="38" priority="5">
      <formula>INDIRECT("K"&amp;ROW())="Office"</formula>
    </cfRule>
    <cfRule type="expression" dxfId="37" priority="6">
      <formula>INDIRECT("K"&amp;ROW())="Editor"</formula>
    </cfRule>
    <cfRule type="expression" dxfId="36" priority="7">
      <formula>INDIRECT("K"&amp;ROW())="PPP"</formula>
    </cfRule>
    <cfRule type="expression" dxfId="35" priority="8">
      <formula>INDIRECT("K"&amp;ROW())="Author"</formula>
    </cfRule>
  </conditionalFormatting>
  <pageMargins left="0.25" right="0.25" top="0.75" bottom="0.75" header="0.3" footer="0.3"/>
  <pageSetup paperSize="9" scale="57" fitToHeight="0" orientation="portrait" r:id="rId1"/>
  <colBreaks count="1" manualBreakCount="1">
    <brk id="11" max="1048575" man="1"/>
  </colBreaks>
  <ignoredErrors>
    <ignoredError sqref="C75:C80 C53:C73 C33:C51"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5"/>
  <sheetViews>
    <sheetView view="pageBreakPreview" zoomScale="60" zoomScaleNormal="100" workbookViewId="0">
      <selection activeCell="F8" sqref="F8"/>
    </sheetView>
  </sheetViews>
  <sheetFormatPr defaultColWidth="9.42578125" defaultRowHeight="15"/>
  <cols>
    <col min="1" max="1" width="5.5703125" customWidth="1"/>
    <col min="2" max="2" width="11.5703125" customWidth="1"/>
    <col min="3" max="3" width="9.42578125" customWidth="1"/>
    <col min="4" max="4" width="7.5703125" customWidth="1"/>
    <col min="5" max="5" width="14.5703125" customWidth="1"/>
    <col min="6" max="6" width="52.5703125" customWidth="1"/>
    <col min="7" max="7" width="10.42578125" customWidth="1"/>
    <col min="8" max="8" width="11.5703125" bestFit="1" customWidth="1"/>
    <col min="9" max="9" width="32.42578125" customWidth="1"/>
  </cols>
  <sheetData>
    <row r="1" spans="1:13">
      <c r="A1" s="12" t="s">
        <v>214</v>
      </c>
    </row>
    <row r="2" spans="1:13">
      <c r="G2" s="13"/>
    </row>
    <row r="4" spans="1:13" ht="45">
      <c r="A4" s="11" t="s">
        <v>213</v>
      </c>
      <c r="B4" s="4" t="s">
        <v>113</v>
      </c>
      <c r="C4" s="1" t="s">
        <v>177</v>
      </c>
      <c r="D4" s="1" t="s">
        <v>4</v>
      </c>
      <c r="E4" s="1" t="s">
        <v>1</v>
      </c>
      <c r="F4" s="2" t="s">
        <v>2</v>
      </c>
      <c r="G4" s="3" t="s">
        <v>178</v>
      </c>
      <c r="H4" s="3" t="s">
        <v>179</v>
      </c>
      <c r="I4" s="2" t="s">
        <v>3</v>
      </c>
    </row>
    <row r="5" spans="1:13" ht="57.75">
      <c r="A5" s="5" t="s">
        <v>215</v>
      </c>
      <c r="B5" s="5">
        <v>91</v>
      </c>
      <c r="C5" s="6" t="s">
        <v>5</v>
      </c>
      <c r="D5" s="6" t="s">
        <v>6</v>
      </c>
      <c r="E5" s="6" t="s">
        <v>7</v>
      </c>
      <c r="F5" s="7" t="s">
        <v>8</v>
      </c>
      <c r="G5" s="8">
        <v>40070</v>
      </c>
      <c r="H5" s="9">
        <f ca="1">('HTA Prod'!F3-G5)/7</f>
        <v>566.42857142857144</v>
      </c>
      <c r="I5" s="10" t="s">
        <v>184</v>
      </c>
    </row>
    <row r="6" spans="1:13" ht="75">
      <c r="A6" s="17" t="s">
        <v>1825</v>
      </c>
      <c r="B6" s="17" t="s">
        <v>405</v>
      </c>
      <c r="C6" s="5" t="s">
        <v>1818</v>
      </c>
      <c r="D6" s="14" t="s">
        <v>230</v>
      </c>
      <c r="E6" s="14" t="s">
        <v>1819</v>
      </c>
      <c r="F6" s="15" t="s">
        <v>1230</v>
      </c>
      <c r="G6" s="8">
        <v>41956</v>
      </c>
      <c r="H6" s="9">
        <v>55</v>
      </c>
      <c r="I6" s="19" t="s">
        <v>1817</v>
      </c>
      <c r="J6" s="16"/>
      <c r="K6" s="13"/>
      <c r="L6" s="13"/>
      <c r="M6" s="13"/>
    </row>
    <row r="7" spans="1:13">
      <c r="I7" s="18"/>
    </row>
    <row r="10" spans="1:13">
      <c r="A10" s="21">
        <v>0.91319444444444453</v>
      </c>
      <c r="B10">
        <v>602</v>
      </c>
      <c r="C10" t="s">
        <v>2691</v>
      </c>
      <c r="E10" t="s">
        <v>2407</v>
      </c>
      <c r="F10" t="s">
        <v>1640</v>
      </c>
      <c r="G10" t="s">
        <v>2408</v>
      </c>
      <c r="H10" s="20">
        <v>42780</v>
      </c>
    </row>
    <row r="15" spans="1:13">
      <c r="C15" s="13"/>
    </row>
  </sheetData>
  <conditionalFormatting sqref="A6:F6 H6 J6:M6">
    <cfRule type="expression" dxfId="34" priority="6">
      <formula>INDIRECT("M"&amp;ROW())="Office"</formula>
    </cfRule>
    <cfRule type="expression" dxfId="33" priority="7">
      <formula>INDIRECT("M"&amp;ROW())="Editor"</formula>
    </cfRule>
    <cfRule type="expression" dxfId="32" priority="8">
      <formula>INDIRECT("M"&amp;ROW())="PPP"</formula>
    </cfRule>
    <cfRule type="expression" dxfId="31" priority="9">
      <formula>INDIRECT("M"&amp;ROW())="Author"</formula>
    </cfRule>
    <cfRule type="expression" dxfId="30" priority="10">
      <formula>INDIRECT("M"&amp;ROW())="Author"</formula>
    </cfRule>
  </conditionalFormatting>
  <conditionalFormatting sqref="H6">
    <cfRule type="expression" dxfId="29" priority="1">
      <formula>INDIRECT("J"&amp;ROW())="Office"</formula>
    </cfRule>
    <cfRule type="expression" dxfId="28" priority="2">
      <formula>INDIRECT("J"&amp;ROW())="Editor"</formula>
    </cfRule>
    <cfRule type="expression" dxfId="27" priority="3">
      <formula>INDIRECT("J"&amp;ROW())="PPP"</formula>
    </cfRule>
    <cfRule type="expression" dxfId="26" priority="4">
      <formula>INDIRECT("J"&amp;ROW())="Author"</formula>
    </cfRule>
    <cfRule type="expression" dxfId="25" priority="5">
      <formula>INDIRECT("J"&amp;ROW())="Author"</formula>
    </cfRule>
  </conditionalFormatting>
  <pageMargins left="0.70866141732283472" right="0.70866141732283472" top="0.74803149606299213" bottom="0.74803149606299213" header="0.31496062992125984" footer="0.31496062992125984"/>
  <pageSetup paperSize="9" scale="5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23"/>
  <sheetViews>
    <sheetView workbookViewId="0">
      <selection activeCell="T12" sqref="T12"/>
    </sheetView>
  </sheetViews>
  <sheetFormatPr defaultColWidth="9.42578125" defaultRowHeight="14.25"/>
  <cols>
    <col min="1" max="16384" width="9.42578125" style="26"/>
  </cols>
  <sheetData>
    <row r="1" spans="1:15" ht="30" customHeight="1">
      <c r="A1" s="380" t="s">
        <v>2080</v>
      </c>
      <c r="B1" s="380"/>
      <c r="C1" s="380"/>
      <c r="D1" s="380"/>
      <c r="E1" s="380"/>
      <c r="F1" s="380"/>
      <c r="G1" s="380"/>
      <c r="I1" s="380" t="s">
        <v>2089</v>
      </c>
      <c r="J1" s="380"/>
      <c r="K1" s="380"/>
      <c r="L1" s="380"/>
      <c r="M1" s="380"/>
      <c r="N1" s="380"/>
      <c r="O1" s="380"/>
    </row>
    <row r="2" spans="1:15" ht="15">
      <c r="A2" s="313" t="s">
        <v>379</v>
      </c>
      <c r="B2" s="314" t="s">
        <v>2084</v>
      </c>
      <c r="C2" s="315" t="s">
        <v>215</v>
      </c>
      <c r="D2" s="315" t="s">
        <v>2081</v>
      </c>
      <c r="E2" s="315" t="s">
        <v>2082</v>
      </c>
      <c r="F2" s="315" t="s">
        <v>2083</v>
      </c>
      <c r="G2" s="315" t="s">
        <v>1825</v>
      </c>
      <c r="I2" s="316" t="s">
        <v>379</v>
      </c>
      <c r="J2" s="317" t="s">
        <v>2084</v>
      </c>
      <c r="K2" s="318" t="s">
        <v>215</v>
      </c>
      <c r="L2" s="318" t="s">
        <v>2081</v>
      </c>
      <c r="M2" s="318" t="s">
        <v>2082</v>
      </c>
      <c r="N2" s="318" t="s">
        <v>2083</v>
      </c>
      <c r="O2" s="318" t="s">
        <v>1825</v>
      </c>
    </row>
    <row r="3" spans="1:15" ht="22.5" customHeight="1">
      <c r="A3" s="319" t="s">
        <v>380</v>
      </c>
      <c r="B3" s="320">
        <f t="shared" ref="B3:B22" si="0">SUM(C3:G3)</f>
        <v>0</v>
      </c>
      <c r="C3" s="321">
        <f>COUNTIF('HTA Prod'!$E:$E,'Figures for Editor Review'!$A3)</f>
        <v>0</v>
      </c>
      <c r="D3" s="321">
        <f>COUNTIF('HS&amp;DR Prod'!$E:$E,'Figures for Editor Review'!$A3)</f>
        <v>0</v>
      </c>
      <c r="E3" s="321">
        <f>COUNTIF('PGfAR Prod'!$E:$E,'Figures for Editor Review'!$A3)</f>
        <v>0</v>
      </c>
      <c r="F3" s="321">
        <f>COUNTIF('PHR Prod'!$E:$E,'Figures for Editor Review'!$A3)</f>
        <v>0</v>
      </c>
      <c r="G3" s="321">
        <f>COUNTIF('EME Prod'!$E:$E,'Figures for Editor Review'!$A3)</f>
        <v>0</v>
      </c>
      <c r="I3" s="322" t="str">
        <f>A3</f>
        <v>MAK</v>
      </c>
      <c r="J3" s="323">
        <f t="shared" ref="J3:J22" ca="1" si="1">SUM(K3:O3)</f>
        <v>0</v>
      </c>
      <c r="K3" s="321">
        <f ca="1">COUNTIFS('HTA Pub'!$G:$G,'Figures for Editor Review'!$A3,'HTA Pub'!$K:$K, "&gt;" &amp; (TODAY()-365))</f>
        <v>0</v>
      </c>
      <c r="L3" s="321">
        <f ca="1">COUNTIFS('HS&amp;DR Pub'!$G:$G,'Figures for Editor Review'!$A3,'HS&amp;DR Pub'!$K:$K, "&gt;" &amp; (TODAY()-365))</f>
        <v>0</v>
      </c>
      <c r="M3" s="321">
        <f ca="1">COUNTIFS('PGfAR Pub'!$G:$G,'Figures for Editor Review'!$A3,'PGfAR Pub'!$K:$K, "&gt;" &amp; (TODAY()-365))</f>
        <v>0</v>
      </c>
      <c r="N3" s="321">
        <f ca="1">COUNTIFS('PHR Pub'!$G:$G,'Figures for Editor Review'!$A3,'PHR Pub'!$K:$K, "&gt;" &amp; (TODAY()-365))</f>
        <v>0</v>
      </c>
      <c r="O3" s="321">
        <f ca="1">COUNTIFS('EME Pub'!$G:$G,'Figures for Editor Review'!$A3,'EME Pub'!$K:$K, "&gt;" &amp; (TODAY()-365))</f>
        <v>0</v>
      </c>
    </row>
    <row r="4" spans="1:15" ht="22.5" customHeight="1">
      <c r="A4" s="319" t="s">
        <v>433</v>
      </c>
      <c r="B4" s="320">
        <f t="shared" si="0"/>
        <v>1</v>
      </c>
      <c r="C4" s="321">
        <f>COUNTIF('HTA Prod'!$E:$E,'Figures for Editor Review'!$A4)</f>
        <v>0</v>
      </c>
      <c r="D4" s="321">
        <f>COUNTIF('HS&amp;DR Prod'!$E:$E,'Figures for Editor Review'!$A4)</f>
        <v>1</v>
      </c>
      <c r="E4" s="321">
        <f>COUNTIF('PGfAR Prod'!$E:$E,'Figures for Editor Review'!$A4)</f>
        <v>0</v>
      </c>
      <c r="F4" s="321">
        <f>COUNTIF('PHR Prod'!$E:$E,'Figures for Editor Review'!$A4)</f>
        <v>0</v>
      </c>
      <c r="G4" s="321">
        <f>COUNTIF('EME Prod'!$E:$E,'Figures for Editor Review'!$A4)</f>
        <v>0</v>
      </c>
      <c r="I4" s="322" t="str">
        <f t="shared" ref="I4:I22" si="2">A4</f>
        <v>MB</v>
      </c>
      <c r="J4" s="323">
        <f t="shared" ca="1" si="1"/>
        <v>13</v>
      </c>
      <c r="K4" s="321">
        <f ca="1">COUNTIFS('HTA Pub'!$G:$G,'Figures for Editor Review'!$A4,'HTA Pub'!$K:$K, "&gt;" &amp; (TODAY()-365))</f>
        <v>0</v>
      </c>
      <c r="L4" s="321">
        <f ca="1">COUNTIFS('HS&amp;DR Pub'!$G:$G,'Figures for Editor Review'!$A4,'HS&amp;DR Pub'!$K:$K, "&gt;" &amp; (TODAY()-365))</f>
        <v>13</v>
      </c>
      <c r="M4" s="321">
        <f ca="1">COUNTIFS('PGfAR Pub'!$G:$G,'Figures for Editor Review'!$A4,'PGfAR Pub'!$K:$K, "&gt;" &amp; (TODAY()-365))</f>
        <v>0</v>
      </c>
      <c r="N4" s="321">
        <f ca="1">COUNTIFS('PHR Pub'!$G:$G,'Figures for Editor Review'!$A4,'PHR Pub'!$K:$K, "&gt;" &amp; (TODAY()-365))</f>
        <v>0</v>
      </c>
      <c r="O4" s="321">
        <f ca="1">COUNTIFS('EME Pub'!$G:$G,'Figures for Editor Review'!$A4,'EME Pub'!$K:$K, "&gt;" &amp; (TODAY()-365))</f>
        <v>0</v>
      </c>
    </row>
    <row r="5" spans="1:15" ht="22.5" customHeight="1">
      <c r="A5" s="319" t="s">
        <v>387</v>
      </c>
      <c r="B5" s="320">
        <f t="shared" si="0"/>
        <v>0</v>
      </c>
      <c r="C5" s="321">
        <f>COUNTIF('HTA Prod'!$E:$E,'Figures for Editor Review'!$A5)</f>
        <v>0</v>
      </c>
      <c r="D5" s="321">
        <f>COUNTIF('HS&amp;DR Prod'!$E:$E,'Figures for Editor Review'!$A5)</f>
        <v>0</v>
      </c>
      <c r="E5" s="321">
        <f>COUNTIF('PGfAR Prod'!$E:$E,'Figures for Editor Review'!$A5)</f>
        <v>0</v>
      </c>
      <c r="F5" s="321">
        <f>COUNTIF('PHR Prod'!$E:$E,'Figures for Editor Review'!$A5)</f>
        <v>0</v>
      </c>
      <c r="G5" s="321">
        <f>COUNTIF('EME Prod'!$E:$E,'Figures for Editor Review'!$A5)</f>
        <v>0</v>
      </c>
      <c r="I5" s="322" t="str">
        <f t="shared" si="2"/>
        <v>AC</v>
      </c>
      <c r="J5" s="323">
        <f t="shared" ca="1" si="1"/>
        <v>0</v>
      </c>
      <c r="K5" s="321">
        <f ca="1">COUNTIFS('HTA Pub'!$G:$G,'Figures for Editor Review'!$A5,'HTA Pub'!$K:$K, "&gt;" &amp; (TODAY()-365))</f>
        <v>0</v>
      </c>
      <c r="L5" s="321">
        <f ca="1">COUNTIFS('HS&amp;DR Pub'!$G:$G,'Figures for Editor Review'!$A5,'HS&amp;DR Pub'!$K:$K, "&gt;" &amp; (TODAY()-365))</f>
        <v>0</v>
      </c>
      <c r="M5" s="321">
        <f ca="1">COUNTIFS('PGfAR Pub'!$G:$G,'Figures for Editor Review'!$A5,'PGfAR Pub'!$K:$K, "&gt;" &amp; (TODAY()-365))</f>
        <v>0</v>
      </c>
      <c r="N5" s="321">
        <f ca="1">COUNTIFS('PHR Pub'!$G:$G,'Figures for Editor Review'!$A5,'PHR Pub'!$K:$K, "&gt;" &amp; (TODAY()-365))</f>
        <v>0</v>
      </c>
      <c r="O5" s="321">
        <f ca="1">COUNTIFS('EME Pub'!$G:$G,'Figures for Editor Review'!$A5,'EME Pub'!$K:$K, "&gt;" &amp; (TODAY()-365))</f>
        <v>0</v>
      </c>
    </row>
    <row r="6" spans="1:15" ht="22.5" customHeight="1">
      <c r="A6" s="319" t="s">
        <v>411</v>
      </c>
      <c r="B6" s="320">
        <f t="shared" si="0"/>
        <v>9</v>
      </c>
      <c r="C6" s="321">
        <f>COUNTIF('HTA Prod'!$E:$E,'Figures for Editor Review'!$A6)</f>
        <v>0</v>
      </c>
      <c r="D6" s="321">
        <f>COUNTIF('HS&amp;DR Prod'!$E:$E,'Figures for Editor Review'!$A6)</f>
        <v>8</v>
      </c>
      <c r="E6" s="321">
        <f>COUNTIF('PGfAR Prod'!$E:$E,'Figures for Editor Review'!$A6)</f>
        <v>0</v>
      </c>
      <c r="F6" s="321">
        <f>COUNTIF('PHR Prod'!$E:$E,'Figures for Editor Review'!$A6)</f>
        <v>1</v>
      </c>
      <c r="G6" s="321">
        <f>COUNTIF('EME Prod'!$E:$E,'Figures for Editor Review'!$A6)</f>
        <v>0</v>
      </c>
      <c r="I6" s="322" t="str">
        <f t="shared" si="2"/>
        <v>TC</v>
      </c>
      <c r="J6" s="323">
        <f t="shared" ca="1" si="1"/>
        <v>12</v>
      </c>
      <c r="K6" s="321">
        <f ca="1">COUNTIFS('HTA Pub'!$G:$G,'Figures for Editor Review'!$A6,'HTA Pub'!$K:$K, "&gt;" &amp; (TODAY()-365))</f>
        <v>0</v>
      </c>
      <c r="L6" s="321">
        <f ca="1">COUNTIFS('HS&amp;DR Pub'!$G:$G,'Figures for Editor Review'!$A6,'HS&amp;DR Pub'!$K:$K, "&gt;" &amp; (TODAY()-365))</f>
        <v>8</v>
      </c>
      <c r="M6" s="321">
        <f ca="1">COUNTIFS('PGfAR Pub'!$G:$G,'Figures for Editor Review'!$A6,'PGfAR Pub'!$K:$K, "&gt;" &amp; (TODAY()-365))</f>
        <v>0</v>
      </c>
      <c r="N6" s="321">
        <f ca="1">COUNTIFS('PHR Pub'!$G:$G,'Figures for Editor Review'!$A6,'PHR Pub'!$K:$K, "&gt;" &amp; (TODAY()-365))</f>
        <v>4</v>
      </c>
      <c r="O6" s="321">
        <f ca="1">COUNTIFS('EME Pub'!$G:$G,'Figures for Editor Review'!$A6,'EME Pub'!$K:$K, "&gt;" &amp; (TODAY()-365))</f>
        <v>0</v>
      </c>
    </row>
    <row r="7" spans="1:15" ht="22.5" customHeight="1">
      <c r="A7" s="319" t="s">
        <v>2085</v>
      </c>
      <c r="B7" s="320">
        <f t="shared" si="0"/>
        <v>1</v>
      </c>
      <c r="C7" s="321">
        <f>COUNTIF('HTA Prod'!$E:$E,'Figures for Editor Review'!$A7)</f>
        <v>0</v>
      </c>
      <c r="D7" s="321">
        <f>COUNTIF('HS&amp;DR Prod'!$E:$E,'Figures for Editor Review'!$A7)</f>
        <v>0</v>
      </c>
      <c r="E7" s="321">
        <f>COUNTIF('PGfAR Prod'!$E:$E,'Figures for Editor Review'!$A7)</f>
        <v>1</v>
      </c>
      <c r="F7" s="321">
        <f>COUNTIF('PHR Prod'!$E:$E,'Figures for Editor Review'!$A7)</f>
        <v>0</v>
      </c>
      <c r="G7" s="321">
        <f>COUNTIF('EME Prod'!$E:$E,'Figures for Editor Review'!$A7)</f>
        <v>0</v>
      </c>
      <c r="I7" s="322" t="str">
        <f t="shared" si="2"/>
        <v>EC</v>
      </c>
      <c r="J7" s="323">
        <f t="shared" ca="1" si="1"/>
        <v>3</v>
      </c>
      <c r="K7" s="321">
        <f ca="1">COUNTIFS('HTA Pub'!$G:$G,'Figures for Editor Review'!$A7,'HTA Pub'!$K:$K, "&gt;" &amp; (TODAY()-365))</f>
        <v>0</v>
      </c>
      <c r="L7" s="321">
        <f ca="1">COUNTIFS('HS&amp;DR Pub'!$G:$G,'Figures for Editor Review'!$A7,'HS&amp;DR Pub'!$K:$K, "&gt;" &amp; (TODAY()-365))</f>
        <v>0</v>
      </c>
      <c r="M7" s="321">
        <f ca="1">COUNTIFS('PGfAR Pub'!$G:$G,'Figures for Editor Review'!$A7,'PGfAR Pub'!$K:$K, "&gt;" &amp; (TODAY()-365))</f>
        <v>3</v>
      </c>
      <c r="N7" s="321">
        <f ca="1">COUNTIFS('PHR Pub'!$G:$G,'Figures for Editor Review'!$A7,'PHR Pub'!$K:$K, "&gt;" &amp; (TODAY()-365))</f>
        <v>0</v>
      </c>
      <c r="O7" s="321">
        <f ca="1">COUNTIFS('EME Pub'!$G:$G,'Figures for Editor Review'!$A7,'EME Pub'!$K:$K, "&gt;" &amp; (TODAY()-365))</f>
        <v>0</v>
      </c>
    </row>
    <row r="8" spans="1:15" ht="22.5" customHeight="1">
      <c r="A8" s="319" t="s">
        <v>626</v>
      </c>
      <c r="B8" s="320">
        <f t="shared" si="0"/>
        <v>10</v>
      </c>
      <c r="C8" s="321">
        <f>COUNTIF('HTA Prod'!$E:$E,'Figures for Editor Review'!$A8)</f>
        <v>0</v>
      </c>
      <c r="D8" s="321">
        <f>COUNTIF('HS&amp;DR Prod'!$E:$E,'Figures for Editor Review'!$A8)</f>
        <v>6</v>
      </c>
      <c r="E8" s="321">
        <f>COUNTIF('PGfAR Prod'!$E:$E,'Figures for Editor Review'!$A8)</f>
        <v>0</v>
      </c>
      <c r="F8" s="321">
        <f>COUNTIF('PHR Prod'!$E:$E,'Figures for Editor Review'!$A8)</f>
        <v>4</v>
      </c>
      <c r="G8" s="321">
        <f>COUNTIF('EME Prod'!$E:$E,'Figures for Editor Review'!$A8)</f>
        <v>0</v>
      </c>
      <c r="I8" s="322" t="str">
        <f t="shared" si="2"/>
        <v>TL</v>
      </c>
      <c r="J8" s="323">
        <f t="shared" ca="1" si="1"/>
        <v>17</v>
      </c>
      <c r="K8" s="321">
        <f ca="1">COUNTIFS('HTA Pub'!$G:$G,'Figures for Editor Review'!$A8,'HTA Pub'!$K:$K, "&gt;" &amp; (TODAY()-365))</f>
        <v>0</v>
      </c>
      <c r="L8" s="321">
        <f ca="1">COUNTIFS('HS&amp;DR Pub'!$G:$G,'Figures for Editor Review'!$A8,'HS&amp;DR Pub'!$K:$K, "&gt;" &amp; (TODAY()-365))</f>
        <v>13</v>
      </c>
      <c r="M8" s="321">
        <f ca="1">COUNTIFS('PGfAR Pub'!$G:$G,'Figures for Editor Review'!$A8,'PGfAR Pub'!$K:$K, "&gt;" &amp; (TODAY()-365))</f>
        <v>0</v>
      </c>
      <c r="N8" s="321">
        <f ca="1">COUNTIFS('PHR Pub'!$G:$G,'Figures for Editor Review'!$A8,'PHR Pub'!$K:$K, "&gt;" &amp; (TODAY()-365))</f>
        <v>4</v>
      </c>
      <c r="O8" s="321">
        <f ca="1">COUNTIFS('EME Pub'!$G:$G,'Figures for Editor Review'!$A8,'EME Pub'!$K:$K, "&gt;" &amp; (TODAY()-365))</f>
        <v>0</v>
      </c>
    </row>
    <row r="9" spans="1:15" ht="22.5" customHeight="1">
      <c r="A9" s="319" t="s">
        <v>694</v>
      </c>
      <c r="B9" s="320">
        <f t="shared" si="0"/>
        <v>7</v>
      </c>
      <c r="C9" s="321">
        <f>COUNTIF('HTA Prod'!$E:$E,'Figures for Editor Review'!$A9)</f>
        <v>0</v>
      </c>
      <c r="D9" s="321">
        <f>COUNTIF('HS&amp;DR Prod'!$E:$E,'Figures for Editor Review'!$A9)</f>
        <v>2</v>
      </c>
      <c r="E9" s="321">
        <f>COUNTIF('PGfAR Prod'!$E:$E,'Figures for Editor Review'!$A9)</f>
        <v>4</v>
      </c>
      <c r="F9" s="321">
        <f>COUNTIF('PHR Prod'!$E:$E,'Figures for Editor Review'!$A9)</f>
        <v>1</v>
      </c>
      <c r="G9" s="321">
        <f>COUNTIF('EME Prod'!$E:$E,'Figures for Editor Review'!$A9)</f>
        <v>0</v>
      </c>
      <c r="I9" s="322" t="str">
        <f t="shared" si="2"/>
        <v>ALM</v>
      </c>
      <c r="J9" s="323">
        <f t="shared" ca="1" si="1"/>
        <v>9</v>
      </c>
      <c r="K9" s="321">
        <f ca="1">COUNTIFS('HTA Pub'!$G:$G,'Figures for Editor Review'!$A9,'HTA Pub'!$K:$K, "&gt;" &amp; (TODAY()-365))</f>
        <v>0</v>
      </c>
      <c r="L9" s="321">
        <f ca="1">COUNTIFS('HS&amp;DR Pub'!$G:$G,'Figures for Editor Review'!$A9,'HS&amp;DR Pub'!$K:$K, "&gt;" &amp; (TODAY()-365))</f>
        <v>5</v>
      </c>
      <c r="M9" s="321">
        <f ca="1">COUNTIFS('PGfAR Pub'!$G:$G,'Figures for Editor Review'!$A9,'PGfAR Pub'!$K:$K, "&gt;" &amp; (TODAY()-365))</f>
        <v>4</v>
      </c>
      <c r="N9" s="321">
        <f ca="1">COUNTIFS('PHR Pub'!$G:$G,'Figures for Editor Review'!$A9,'PHR Pub'!$K:$K, "&gt;" &amp; (TODAY()-365))</f>
        <v>0</v>
      </c>
      <c r="O9" s="321">
        <f ca="1">COUNTIFS('EME Pub'!$G:$G,'Figures for Editor Review'!$A9,'EME Pub'!$K:$K, "&gt;" &amp; (TODAY()-365))</f>
        <v>0</v>
      </c>
    </row>
    <row r="10" spans="1:15" ht="22.5" customHeight="1">
      <c r="A10" s="319" t="s">
        <v>2977</v>
      </c>
      <c r="B10" s="320">
        <f t="shared" ref="B10" si="3">SUM(C10:G10)</f>
        <v>7</v>
      </c>
      <c r="C10" s="321">
        <f>COUNTIF('HTA Prod'!$E:$E,'Figures for Editor Review'!$A10)</f>
        <v>7</v>
      </c>
      <c r="D10" s="321">
        <f>COUNTIF('HS&amp;DR Prod'!$E:$E,'Figures for Editor Review'!$A10)</f>
        <v>0</v>
      </c>
      <c r="E10" s="321">
        <f>COUNTIF('PGfAR Prod'!$E:$E,'Figures for Editor Review'!$A10)</f>
        <v>0</v>
      </c>
      <c r="F10" s="321">
        <f>COUNTIF('PHR Prod'!$E:$E,'Figures for Editor Review'!$A10)</f>
        <v>0</v>
      </c>
      <c r="G10" s="321">
        <f>COUNTIF('EME Prod'!$E:$E,'Figures for Editor Review'!$A10)</f>
        <v>0</v>
      </c>
      <c r="I10" s="322" t="str">
        <f t="shared" ref="I10" si="4">A10</f>
        <v>CM</v>
      </c>
      <c r="J10" s="323">
        <f t="shared" ref="J10" ca="1" si="5">SUM(K10:O10)</f>
        <v>9</v>
      </c>
      <c r="K10" s="321">
        <f ca="1">COUNTIFS('HTA Pub'!$G:$G,'Figures for Editor Review'!$A10,'HTA Pub'!$K:$K, "&gt;" &amp; (TODAY()-365))</f>
        <v>8</v>
      </c>
      <c r="L10" s="321">
        <f ca="1">COUNTIFS('HS&amp;DR Pub'!$G:$G,'Figures for Editor Review'!$A10,'HS&amp;DR Pub'!$K:$K, "&gt;" &amp; (TODAY()-365))</f>
        <v>0</v>
      </c>
      <c r="M10" s="321">
        <f ca="1">COUNTIFS('PGfAR Pub'!$G:$G,'Figures for Editor Review'!$A10,'PGfAR Pub'!$K:$K, "&gt;" &amp; (TODAY()-365))</f>
        <v>0</v>
      </c>
      <c r="N10" s="321">
        <f ca="1">COUNTIFS('PHR Pub'!$G:$G,'Figures for Editor Review'!$A10,'PHR Pub'!$K:$K, "&gt;" &amp; (TODAY()-365))</f>
        <v>0</v>
      </c>
      <c r="O10" s="321">
        <f ca="1">COUNTIFS('EME Pub'!$G:$G,'Figures for Editor Review'!$A10,'EME Pub'!$K:$K, "&gt;" &amp; (TODAY()-365))</f>
        <v>1</v>
      </c>
    </row>
    <row r="11" spans="1:15" ht="22.5" customHeight="1">
      <c r="A11" s="319" t="s">
        <v>2086</v>
      </c>
      <c r="B11" s="320">
        <f t="shared" si="0"/>
        <v>16</v>
      </c>
      <c r="C11" s="321">
        <f>COUNTIF('HTA Prod'!$E:$E,'Figures for Editor Review'!$A11)</f>
        <v>14</v>
      </c>
      <c r="D11" s="321">
        <f>COUNTIF('HS&amp;DR Prod'!$E:$E,'Figures for Editor Review'!$A11)</f>
        <v>0</v>
      </c>
      <c r="E11" s="321">
        <f>COUNTIF('PGfAR Prod'!$E:$E,'Figures for Editor Review'!$A11)</f>
        <v>0</v>
      </c>
      <c r="F11" s="321">
        <f>COUNTIF('PHR Prod'!$E:$E,'Figures for Editor Review'!$A11)</f>
        <v>0</v>
      </c>
      <c r="G11" s="321">
        <f>COUNTIF('EME Prod'!$E:$E,'Figures for Editor Review'!$A11)</f>
        <v>2</v>
      </c>
      <c r="I11" s="322" t="str">
        <f t="shared" si="2"/>
        <v>BM</v>
      </c>
      <c r="J11" s="323">
        <f t="shared" ca="1" si="1"/>
        <v>13</v>
      </c>
      <c r="K11" s="321">
        <f ca="1">COUNTIFS('HTA Pub'!$G:$G,'Figures for Editor Review'!$A11,'HTA Pub'!$K:$K, "&gt;" &amp; (TODAY()-365))</f>
        <v>13</v>
      </c>
      <c r="L11" s="321">
        <f ca="1">COUNTIFS('HS&amp;DR Pub'!$G:$G,'Figures for Editor Review'!$A11,'HS&amp;DR Pub'!$K:$K, "&gt;" &amp; (TODAY()-365))</f>
        <v>0</v>
      </c>
      <c r="M11" s="321">
        <f ca="1">COUNTIFS('PGfAR Pub'!$G:$G,'Figures for Editor Review'!$A11,'PGfAR Pub'!$K:$K, "&gt;" &amp; (TODAY()-365))</f>
        <v>0</v>
      </c>
      <c r="N11" s="321">
        <f ca="1">COUNTIFS('PHR Pub'!$G:$G,'Figures for Editor Review'!$A11,'PHR Pub'!$K:$K, "&gt;" &amp; (TODAY()-365))</f>
        <v>0</v>
      </c>
      <c r="O11" s="321">
        <f ca="1">COUNTIFS('EME Pub'!$G:$G,'Figures for Editor Review'!$A11,'EME Pub'!$K:$K, "&gt;" &amp; (TODAY()-365))</f>
        <v>0</v>
      </c>
    </row>
    <row r="12" spans="1:15" ht="22.5" customHeight="1">
      <c r="A12" s="319" t="s">
        <v>390</v>
      </c>
      <c r="B12" s="320">
        <f t="shared" si="0"/>
        <v>7</v>
      </c>
      <c r="C12" s="321">
        <f>COUNTIF('HTA Prod'!$E:$E,'Figures for Editor Review'!$A12)</f>
        <v>0</v>
      </c>
      <c r="D12" s="321">
        <f>COUNTIF('HS&amp;DR Prod'!$E:$E,'Figures for Editor Review'!$A12)</f>
        <v>6</v>
      </c>
      <c r="E12" s="321">
        <f>COUNTIF('PGfAR Prod'!$E:$E,'Figures for Editor Review'!$A12)</f>
        <v>0</v>
      </c>
      <c r="F12" s="321">
        <f>COUNTIF('PHR Prod'!$E:$E,'Figures for Editor Review'!$A12)</f>
        <v>1</v>
      </c>
      <c r="G12" s="321">
        <f>COUNTIF('EME Prod'!$E:$E,'Figures for Editor Review'!$A12)</f>
        <v>0</v>
      </c>
      <c r="I12" s="322" t="str">
        <f t="shared" si="2"/>
        <v>GM</v>
      </c>
      <c r="J12" s="323">
        <f t="shared" ca="1" si="1"/>
        <v>7</v>
      </c>
      <c r="K12" s="321">
        <f ca="1">COUNTIFS('HTA Pub'!$G:$G,'Figures for Editor Review'!$A12,'HTA Pub'!$K:$K, "&gt;" &amp; (TODAY()-365))</f>
        <v>0</v>
      </c>
      <c r="L12" s="321">
        <f ca="1">COUNTIFS('HS&amp;DR Pub'!$G:$G,'Figures for Editor Review'!$A12,'HS&amp;DR Pub'!$K:$K, "&gt;" &amp; (TODAY()-365))</f>
        <v>4</v>
      </c>
      <c r="M12" s="321">
        <f ca="1">COUNTIFS('PGfAR Pub'!$G:$G,'Figures for Editor Review'!$A12,'PGfAR Pub'!$K:$K, "&gt;" &amp; (TODAY()-365))</f>
        <v>0</v>
      </c>
      <c r="N12" s="321">
        <f ca="1">COUNTIFS('PHR Pub'!$G:$G,'Figures for Editor Review'!$A12,'PHR Pub'!$K:$K, "&gt;" &amp; (TODAY()-365))</f>
        <v>3</v>
      </c>
      <c r="O12" s="321">
        <f ca="1">COUNTIFS('EME Pub'!$G:$G,'Figures for Editor Review'!$A12,'EME Pub'!$K:$K, "&gt;" &amp; (TODAY()-365))</f>
        <v>0</v>
      </c>
    </row>
    <row r="13" spans="1:15" ht="22.5" customHeight="1">
      <c r="A13" s="319" t="s">
        <v>847</v>
      </c>
      <c r="B13" s="320">
        <f t="shared" si="0"/>
        <v>1</v>
      </c>
      <c r="C13" s="321">
        <f>COUNTIF('HTA Prod'!$E:$E,'Figures for Editor Review'!$A13)</f>
        <v>1</v>
      </c>
      <c r="D13" s="321">
        <f>COUNTIF('HS&amp;DR Prod'!$E:$E,'Figures for Editor Review'!$A13)</f>
        <v>0</v>
      </c>
      <c r="E13" s="321">
        <f>COUNTIF('PGfAR Prod'!$E:$E,'Figures for Editor Review'!$A13)</f>
        <v>0</v>
      </c>
      <c r="F13" s="321">
        <f>COUNTIF('PHR Prod'!$E:$E,'Figures for Editor Review'!$A13)</f>
        <v>0</v>
      </c>
      <c r="G13" s="321">
        <f>COUNTIF('EME Prod'!$E:$E,'Figures for Editor Review'!$A13)</f>
        <v>0</v>
      </c>
      <c r="I13" s="322" t="str">
        <f t="shared" si="2"/>
        <v>JN</v>
      </c>
      <c r="J13" s="323">
        <f t="shared" ca="1" si="1"/>
        <v>1</v>
      </c>
      <c r="K13" s="321">
        <f ca="1">COUNTIFS('HTA Pub'!$G:$G,'Figures for Editor Review'!$A13,'HTA Pub'!$K:$K, "&gt;" &amp; (TODAY()-365))</f>
        <v>1</v>
      </c>
      <c r="L13" s="321">
        <f ca="1">COUNTIFS('HS&amp;DR Pub'!$G:$G,'Figures for Editor Review'!$A13,'HS&amp;DR Pub'!$K:$K, "&gt;" &amp; (TODAY()-365))</f>
        <v>0</v>
      </c>
      <c r="M13" s="321">
        <f ca="1">COUNTIFS('PGfAR Pub'!$G:$G,'Figures for Editor Review'!$A13,'PGfAR Pub'!$K:$K, "&gt;" &amp; (TODAY()-365))</f>
        <v>0</v>
      </c>
      <c r="N13" s="321">
        <f ca="1">COUNTIFS('PHR Pub'!$G:$G,'Figures for Editor Review'!$A13,'PHR Pub'!$K:$K, "&gt;" &amp; (TODAY()-365))</f>
        <v>0</v>
      </c>
      <c r="O13" s="321">
        <f ca="1">COUNTIFS('EME Pub'!$G:$G,'Figures for Editor Review'!$A13,'EME Pub'!$K:$K, "&gt;" &amp; (TODAY()-365))</f>
        <v>0</v>
      </c>
    </row>
    <row r="14" spans="1:15" ht="22.5" customHeight="1">
      <c r="A14" s="319" t="s">
        <v>383</v>
      </c>
      <c r="B14" s="320">
        <f t="shared" si="0"/>
        <v>7</v>
      </c>
      <c r="C14" s="321">
        <f>COUNTIF('HTA Prod'!$E:$E,'Figures for Editor Review'!$A14)</f>
        <v>6</v>
      </c>
      <c r="D14" s="321">
        <f>COUNTIF('HS&amp;DR Prod'!$E:$E,'Figures for Editor Review'!$A14)</f>
        <v>0</v>
      </c>
      <c r="E14" s="321">
        <f>COUNTIF('PGfAR Prod'!$E:$E,'Figures for Editor Review'!$A14)</f>
        <v>0</v>
      </c>
      <c r="F14" s="321">
        <f>COUNTIF('PHR Prod'!$E:$E,'Figures for Editor Review'!$A14)</f>
        <v>0</v>
      </c>
      <c r="G14" s="321">
        <f>COUNTIF('EME Prod'!$E:$E,'Figures for Editor Review'!$A14)</f>
        <v>1</v>
      </c>
      <c r="I14" s="322" t="str">
        <f t="shared" si="2"/>
        <v>JP</v>
      </c>
      <c r="J14" s="323">
        <f t="shared" ca="1" si="1"/>
        <v>3</v>
      </c>
      <c r="K14" s="321">
        <f ca="1">COUNTIFS('HTA Pub'!$G:$G,'Figures for Editor Review'!$A14,'HTA Pub'!$K:$K, "&gt;" &amp; (TODAY()-365))</f>
        <v>2</v>
      </c>
      <c r="L14" s="321">
        <f ca="1">COUNTIFS('HS&amp;DR Pub'!$G:$G,'Figures for Editor Review'!$A14,'HS&amp;DR Pub'!$K:$K, "&gt;" &amp; (TODAY()-365))</f>
        <v>0</v>
      </c>
      <c r="M14" s="321">
        <f ca="1">COUNTIFS('PGfAR Pub'!$G:$G,'Figures for Editor Review'!$A14,'PGfAR Pub'!$K:$K, "&gt;" &amp; (TODAY()-365))</f>
        <v>0</v>
      </c>
      <c r="N14" s="321">
        <f ca="1">COUNTIFS('PHR Pub'!$G:$G,'Figures for Editor Review'!$A14,'PHR Pub'!$K:$K, "&gt;" &amp; (TODAY()-365))</f>
        <v>0</v>
      </c>
      <c r="O14" s="321">
        <f ca="1">COUNTIFS('EME Pub'!$G:$G,'Figures for Editor Review'!$A14,'EME Pub'!$K:$K, "&gt;" &amp; (TODAY()-365))</f>
        <v>1</v>
      </c>
    </row>
    <row r="15" spans="1:15" ht="22.5" customHeight="1">
      <c r="A15" s="319" t="s">
        <v>388</v>
      </c>
      <c r="B15" s="320">
        <f t="shared" si="0"/>
        <v>4</v>
      </c>
      <c r="C15" s="321">
        <f>COUNTIF('HTA Prod'!$E:$E,'Figures for Editor Review'!$A15)</f>
        <v>3</v>
      </c>
      <c r="D15" s="321">
        <f>COUNTIF('HS&amp;DR Prod'!$E:$E,'Figures for Editor Review'!$A15)</f>
        <v>0</v>
      </c>
      <c r="E15" s="321">
        <f>COUNTIF('PGfAR Prod'!$E:$E,'Figures for Editor Review'!$A15)</f>
        <v>0</v>
      </c>
      <c r="F15" s="321">
        <f>COUNTIF('PHR Prod'!$E:$E,'Figures for Editor Review'!$A15)</f>
        <v>0</v>
      </c>
      <c r="G15" s="321">
        <f>COUNTIF('EME Prod'!$E:$E,'Figures for Editor Review'!$A15)</f>
        <v>1</v>
      </c>
      <c r="I15" s="322" t="str">
        <f t="shared" si="2"/>
        <v>JR</v>
      </c>
      <c r="J15" s="323">
        <f t="shared" ca="1" si="1"/>
        <v>7</v>
      </c>
      <c r="K15" s="321">
        <f ca="1">COUNTIFS('HTA Pub'!$G:$G,'Figures for Editor Review'!$A15,'HTA Pub'!$K:$K, "&gt;" &amp; (TODAY()-365))</f>
        <v>7</v>
      </c>
      <c r="L15" s="321">
        <f ca="1">COUNTIFS('HS&amp;DR Pub'!$G:$G,'Figures for Editor Review'!$A15,'HS&amp;DR Pub'!$K:$K, "&gt;" &amp; (TODAY()-365))</f>
        <v>0</v>
      </c>
      <c r="M15" s="321">
        <f ca="1">COUNTIFS('PGfAR Pub'!$G:$G,'Figures for Editor Review'!$A15,'PGfAR Pub'!$K:$K, "&gt;" &amp; (TODAY()-365))</f>
        <v>0</v>
      </c>
      <c r="N15" s="321">
        <f ca="1">COUNTIFS('PHR Pub'!$G:$G,'Figures for Editor Review'!$A15,'PHR Pub'!$K:$K, "&gt;" &amp; (TODAY()-365))</f>
        <v>0</v>
      </c>
      <c r="O15" s="321">
        <f ca="1">COUNTIFS('EME Pub'!$G:$G,'Figures for Editor Review'!$A15,'EME Pub'!$K:$K, "&gt;" &amp; (TODAY()-365))</f>
        <v>0</v>
      </c>
    </row>
    <row r="16" spans="1:15" ht="22.5" customHeight="1">
      <c r="A16" s="319" t="s">
        <v>384</v>
      </c>
      <c r="B16" s="320">
        <f t="shared" si="0"/>
        <v>19</v>
      </c>
      <c r="C16" s="321">
        <f>COUNTIF('HTA Prod'!$E:$E,'Figures for Editor Review'!$A16)</f>
        <v>14</v>
      </c>
      <c r="D16" s="321">
        <f>COUNTIF('HS&amp;DR Prod'!$E:$E,'Figures for Editor Review'!$A16)</f>
        <v>0</v>
      </c>
      <c r="E16" s="321">
        <f>COUNTIF('PGfAR Prod'!$E:$E,'Figures for Editor Review'!$A16)</f>
        <v>0</v>
      </c>
      <c r="F16" s="321">
        <f>COUNTIF('PHR Prod'!$E:$E,'Figures for Editor Review'!$A16)</f>
        <v>0</v>
      </c>
      <c r="G16" s="321">
        <f>COUNTIF('EME Prod'!$E:$E,'Figures for Editor Review'!$A16)</f>
        <v>5</v>
      </c>
      <c r="I16" s="322" t="str">
        <f t="shared" si="2"/>
        <v>RR</v>
      </c>
      <c r="J16" s="323">
        <f t="shared" ca="1" si="1"/>
        <v>16</v>
      </c>
      <c r="K16" s="321">
        <f ca="1">COUNTIFS('HTA Pub'!$G:$G,'Figures for Editor Review'!$A16,'HTA Pub'!$K:$K, "&gt;" &amp; (TODAY()-365))</f>
        <v>10</v>
      </c>
      <c r="L16" s="321">
        <f ca="1">COUNTIFS('HS&amp;DR Pub'!$G:$G,'Figures for Editor Review'!$A16,'HS&amp;DR Pub'!$K:$K, "&gt;" &amp; (TODAY()-365))</f>
        <v>0</v>
      </c>
      <c r="M16" s="321">
        <f ca="1">COUNTIFS('PGfAR Pub'!$G:$G,'Figures for Editor Review'!$A16,'PGfAR Pub'!$K:$K, "&gt;" &amp; (TODAY()-365))</f>
        <v>0</v>
      </c>
      <c r="N16" s="321">
        <f ca="1">COUNTIFS('PHR Pub'!$G:$G,'Figures for Editor Review'!$A16,'PHR Pub'!$K:$K, "&gt;" &amp; (TODAY()-365))</f>
        <v>0</v>
      </c>
      <c r="O16" s="321">
        <f ca="1">COUNTIFS('EME Pub'!$G:$G,'Figures for Editor Review'!$A16,'EME Pub'!$K:$K, "&gt;" &amp; (TODAY()-365))</f>
        <v>6</v>
      </c>
    </row>
    <row r="17" spans="1:15" ht="22.5" customHeight="1">
      <c r="A17" s="319" t="s">
        <v>698</v>
      </c>
      <c r="B17" s="320">
        <f t="shared" si="0"/>
        <v>7</v>
      </c>
      <c r="C17" s="321">
        <f>COUNTIF('HTA Prod'!$E:$E,'Figures for Editor Review'!$A17)</f>
        <v>0</v>
      </c>
      <c r="D17" s="321">
        <f>COUNTIF('HS&amp;DR Prod'!$E:$E,'Figures for Editor Review'!$A17)</f>
        <v>3</v>
      </c>
      <c r="E17" s="321">
        <f>COUNTIF('PGfAR Prod'!$E:$E,'Figures for Editor Review'!$A17)</f>
        <v>0</v>
      </c>
      <c r="F17" s="321">
        <f>COUNTIF('PHR Prod'!$E:$E,'Figures for Editor Review'!$A17)</f>
        <v>4</v>
      </c>
      <c r="G17" s="321">
        <f>COUNTIF('EME Prod'!$E:$E,'Figures for Editor Review'!$A17)</f>
        <v>0</v>
      </c>
      <c r="I17" s="322" t="str">
        <f t="shared" si="2"/>
        <v>HR</v>
      </c>
      <c r="J17" s="323">
        <f t="shared" ca="1" si="1"/>
        <v>10</v>
      </c>
      <c r="K17" s="321">
        <f ca="1">COUNTIFS('HTA Pub'!$G:$G,'Figures for Editor Review'!$A17,'HTA Pub'!$K:$K, "&gt;" &amp; (TODAY()-365))</f>
        <v>0</v>
      </c>
      <c r="L17" s="321">
        <f ca="1">COUNTIFS('HS&amp;DR Pub'!$G:$G,'Figures for Editor Review'!$A17,'HS&amp;DR Pub'!$K:$K, "&gt;" &amp; (TODAY()-365))</f>
        <v>5</v>
      </c>
      <c r="M17" s="321">
        <f ca="1">COUNTIFS('PGfAR Pub'!$G:$G,'Figures for Editor Review'!$A17,'PGfAR Pub'!$K:$K, "&gt;" &amp; (TODAY()-365))</f>
        <v>0</v>
      </c>
      <c r="N17" s="321">
        <f ca="1">COUNTIFS('PHR Pub'!$G:$G,'Figures for Editor Review'!$A17,'PHR Pub'!$K:$K, "&gt;" &amp; (TODAY()-365))</f>
        <v>5</v>
      </c>
      <c r="O17" s="321">
        <f ca="1">COUNTIFS('EME Pub'!$G:$G,'Figures for Editor Review'!$A17,'EME Pub'!$K:$K, "&gt;" &amp; (TODAY()-365))</f>
        <v>0</v>
      </c>
    </row>
    <row r="18" spans="1:15" ht="22.5" customHeight="1">
      <c r="A18" s="319" t="s">
        <v>2087</v>
      </c>
      <c r="B18" s="320">
        <f t="shared" si="0"/>
        <v>3</v>
      </c>
      <c r="C18" s="321">
        <f>COUNTIF('HTA Prod'!$E:$E,'Figures for Editor Review'!$A18)</f>
        <v>3</v>
      </c>
      <c r="D18" s="321">
        <f>COUNTIF('HS&amp;DR Prod'!$E:$E,'Figures for Editor Review'!$A18)</f>
        <v>0</v>
      </c>
      <c r="E18" s="321">
        <f>COUNTIF('PGfAR Prod'!$E:$E,'Figures for Editor Review'!$A18)</f>
        <v>0</v>
      </c>
      <c r="F18" s="321">
        <f>COUNTIF('PHR Prod'!$E:$E,'Figures for Editor Review'!$A18)</f>
        <v>0</v>
      </c>
      <c r="G18" s="321">
        <f>COUNTIF('EME Prod'!$E:$E,'Figures for Editor Review'!$A18)</f>
        <v>0</v>
      </c>
      <c r="I18" s="322" t="str">
        <f t="shared" si="2"/>
        <v>JRo</v>
      </c>
      <c r="J18" s="323">
        <f t="shared" ca="1" si="1"/>
        <v>5</v>
      </c>
      <c r="K18" s="321">
        <f ca="1">COUNTIFS('HTA Pub'!$G:$G,'Figures for Editor Review'!$A18,'HTA Pub'!$K:$K, "&gt;" &amp; (TODAY()-365))</f>
        <v>5</v>
      </c>
      <c r="L18" s="321">
        <f ca="1">COUNTIFS('HS&amp;DR Pub'!$G:$G,'Figures for Editor Review'!$A18,'HS&amp;DR Pub'!$K:$K, "&gt;" &amp; (TODAY()-365))</f>
        <v>0</v>
      </c>
      <c r="M18" s="321">
        <f ca="1">COUNTIFS('PGfAR Pub'!$G:$G,'Figures for Editor Review'!$A18,'PGfAR Pub'!$K:$K, "&gt;" &amp; (TODAY()-365))</f>
        <v>0</v>
      </c>
      <c r="N18" s="321">
        <f ca="1">COUNTIFS('PHR Pub'!$G:$G,'Figures for Editor Review'!$A18,'PHR Pub'!$K:$K, "&gt;" &amp; (TODAY()-365))</f>
        <v>0</v>
      </c>
      <c r="O18" s="321">
        <f ca="1">COUNTIFS('EME Pub'!$G:$G,'Figures for Editor Review'!$A18,'EME Pub'!$K:$K, "&gt;" &amp; (TODAY()-365))</f>
        <v>0</v>
      </c>
    </row>
    <row r="19" spans="1:15" ht="22.5" customHeight="1">
      <c r="A19" s="319" t="s">
        <v>394</v>
      </c>
      <c r="B19" s="320">
        <f t="shared" si="0"/>
        <v>2</v>
      </c>
      <c r="C19" s="321">
        <f>COUNTIF('HTA Prod'!$E:$E,'Figures for Editor Review'!$A19)</f>
        <v>2</v>
      </c>
      <c r="D19" s="321">
        <f>COUNTIF('HS&amp;DR Prod'!$E:$E,'Figures for Editor Review'!$A19)</f>
        <v>0</v>
      </c>
      <c r="E19" s="321">
        <f>COUNTIF('PGfAR Prod'!$E:$E,'Figures for Editor Review'!$A19)</f>
        <v>0</v>
      </c>
      <c r="F19" s="321">
        <f>COUNTIF('PHR Prod'!$E:$E,'Figures for Editor Review'!$A19)</f>
        <v>0</v>
      </c>
      <c r="G19" s="321">
        <f>COUNTIF('EME Prod'!$E:$E,'Figures for Editor Review'!$A19)</f>
        <v>0</v>
      </c>
      <c r="I19" s="322" t="str">
        <f t="shared" si="2"/>
        <v>HS</v>
      </c>
      <c r="J19" s="323">
        <f t="shared" ca="1" si="1"/>
        <v>2</v>
      </c>
      <c r="K19" s="321">
        <f ca="1">COUNTIFS('HTA Pub'!$G:$G,'Figures for Editor Review'!$A19,'HTA Pub'!$K:$K, "&gt;" &amp; (TODAY()-365))</f>
        <v>2</v>
      </c>
      <c r="L19" s="321">
        <f ca="1">COUNTIFS('HS&amp;DR Pub'!$G:$G,'Figures for Editor Review'!$A19,'HS&amp;DR Pub'!$K:$K, "&gt;" &amp; (TODAY()-365))</f>
        <v>0</v>
      </c>
      <c r="M19" s="321">
        <f ca="1">COUNTIFS('PGfAR Pub'!$G:$G,'Figures for Editor Review'!$A19,'PGfAR Pub'!$K:$K, "&gt;" &amp; (TODAY()-365))</f>
        <v>0</v>
      </c>
      <c r="N19" s="321">
        <f ca="1">COUNTIFS('PHR Pub'!$G:$G,'Figures for Editor Review'!$A19,'PHR Pub'!$K:$K, "&gt;" &amp; (TODAY()-365))</f>
        <v>0</v>
      </c>
      <c r="O19" s="321">
        <f ca="1">COUNTIFS('EME Pub'!$G:$G,'Figures for Editor Review'!$A19,'EME Pub'!$K:$K, "&gt;" &amp; (TODAY()-365))</f>
        <v>0</v>
      </c>
    </row>
    <row r="20" spans="1:15" ht="22.5" customHeight="1">
      <c r="A20" s="319" t="s">
        <v>386</v>
      </c>
      <c r="B20" s="320">
        <f t="shared" si="0"/>
        <v>4</v>
      </c>
      <c r="C20" s="321">
        <f>COUNTIF('HTA Prod'!$E:$E,'Figures for Editor Review'!$A20)</f>
        <v>3</v>
      </c>
      <c r="D20" s="321">
        <f>COUNTIF('HS&amp;DR Prod'!$E:$E,'Figures for Editor Review'!$A20)</f>
        <v>0</v>
      </c>
      <c r="E20" s="321">
        <f>COUNTIF('PGfAR Prod'!$E:$E,'Figures for Editor Review'!$A20)</f>
        <v>0</v>
      </c>
      <c r="F20" s="321">
        <f>COUNTIF('PHR Prod'!$E:$E,'Figures for Editor Review'!$A20)</f>
        <v>0</v>
      </c>
      <c r="G20" s="321">
        <f>COUNTIF('EME Prod'!$E:$E,'Figures for Editor Review'!$A20)</f>
        <v>1</v>
      </c>
      <c r="I20" s="322" t="str">
        <f t="shared" si="2"/>
        <v>KS</v>
      </c>
      <c r="J20" s="323">
        <f t="shared" ca="1" si="1"/>
        <v>5</v>
      </c>
      <c r="K20" s="321">
        <f ca="1">COUNTIFS('HTA Pub'!$G:$G,'Figures for Editor Review'!$A20,'HTA Pub'!$K:$K, "&gt;" &amp; (TODAY()-365))</f>
        <v>5</v>
      </c>
      <c r="L20" s="321">
        <f ca="1">COUNTIFS('HS&amp;DR Pub'!$G:$G,'Figures for Editor Review'!$A20,'HS&amp;DR Pub'!$K:$K, "&gt;" &amp; (TODAY()-365))</f>
        <v>0</v>
      </c>
      <c r="M20" s="321">
        <f ca="1">COUNTIFS('PGfAR Pub'!$G:$G,'Figures for Editor Review'!$A20,'PGfAR Pub'!$K:$K, "&gt;" &amp; (TODAY()-365))</f>
        <v>0</v>
      </c>
      <c r="N20" s="321">
        <f ca="1">COUNTIFS('PHR Pub'!$G:$G,'Figures for Editor Review'!$A20,'PHR Pub'!$K:$K, "&gt;" &amp; (TODAY()-365))</f>
        <v>0</v>
      </c>
      <c r="O20" s="321">
        <f ca="1">COUNTIFS('EME Pub'!$G:$G,'Figures for Editor Review'!$A20,'EME Pub'!$K:$K, "&gt;" &amp; (TODAY()-365))</f>
        <v>0</v>
      </c>
    </row>
    <row r="21" spans="1:15" ht="22.5" customHeight="1">
      <c r="A21" s="319" t="s">
        <v>1640</v>
      </c>
      <c r="B21" s="320">
        <f t="shared" si="0"/>
        <v>5</v>
      </c>
      <c r="C21" s="321">
        <f>COUNTIF('HTA Prod'!$E:$E,'Figures for Editor Review'!$A21)</f>
        <v>5</v>
      </c>
      <c r="D21" s="321">
        <f>COUNTIF('HS&amp;DR Prod'!$E:$E,'Figures for Editor Review'!$A21)</f>
        <v>0</v>
      </c>
      <c r="E21" s="321">
        <f>COUNTIF('PGfAR Prod'!$E:$E,'Figures for Editor Review'!$A21)</f>
        <v>0</v>
      </c>
      <c r="F21" s="321">
        <f>COUNTIF('PHR Prod'!$E:$E,'Figures for Editor Review'!$A21)</f>
        <v>0</v>
      </c>
      <c r="G21" s="321">
        <f>COUNTIF('EME Prod'!$E:$E,'Figures for Editor Review'!$A21)</f>
        <v>0</v>
      </c>
      <c r="I21" s="322" t="str">
        <f t="shared" si="2"/>
        <v>JT</v>
      </c>
      <c r="J21" s="323">
        <f t="shared" ca="1" si="1"/>
        <v>7</v>
      </c>
      <c r="K21" s="321">
        <f ca="1">COUNTIFS('HTA Pub'!$G:$G,'Figures for Editor Review'!$A21,'HTA Pub'!$K:$K, "&gt;" &amp; (TODAY()-365))</f>
        <v>6</v>
      </c>
      <c r="L21" s="321">
        <f ca="1">COUNTIFS('HS&amp;DR Pub'!$G:$G,'Figures for Editor Review'!$A21,'HS&amp;DR Pub'!$K:$K, "&gt;" &amp; (TODAY()-365))</f>
        <v>0</v>
      </c>
      <c r="M21" s="321">
        <f ca="1">COUNTIFS('PGfAR Pub'!$G:$G,'Figures for Editor Review'!$A21,'PGfAR Pub'!$K:$K, "&gt;" &amp; (TODAY()-365))</f>
        <v>0</v>
      </c>
      <c r="N21" s="321">
        <f ca="1">COUNTIFS('PHR Pub'!$G:$G,'Figures for Editor Review'!$A21,'PHR Pub'!$K:$K, "&gt;" &amp; (TODAY()-365))</f>
        <v>0</v>
      </c>
      <c r="O21" s="321">
        <f ca="1">COUNTIFS('EME Pub'!$G:$G,'Figures for Editor Review'!$A21,'EME Pub'!$K:$K, "&gt;" &amp; (TODAY()-365))</f>
        <v>1</v>
      </c>
    </row>
    <row r="22" spans="1:15" ht="22.5" customHeight="1">
      <c r="A22" s="319" t="s">
        <v>2088</v>
      </c>
      <c r="B22" s="320">
        <f t="shared" si="0"/>
        <v>2</v>
      </c>
      <c r="C22" s="321">
        <f>COUNTIF('HTA Prod'!$E:$E,'Figures for Editor Review'!$A22)</f>
        <v>0</v>
      </c>
      <c r="D22" s="321">
        <f>COUNTIF('HS&amp;DR Prod'!$E:$E,'Figures for Editor Review'!$A22)</f>
        <v>0</v>
      </c>
      <c r="E22" s="321">
        <f>COUNTIF('PGfAR Prod'!$E:$E,'Figures for Editor Review'!$A22)</f>
        <v>2</v>
      </c>
      <c r="F22" s="321">
        <f>COUNTIF('PHR Prod'!$E:$E,'Figures for Editor Review'!$A22)</f>
        <v>0</v>
      </c>
      <c r="G22" s="321">
        <f>COUNTIF('EME Prod'!$E:$E,'Figures for Editor Review'!$A22)</f>
        <v>0</v>
      </c>
      <c r="I22" s="322" t="str">
        <f t="shared" si="2"/>
        <v>MU</v>
      </c>
      <c r="J22" s="323">
        <f t="shared" ca="1" si="1"/>
        <v>4</v>
      </c>
      <c r="K22" s="321">
        <f ca="1">COUNTIFS('HTA Pub'!$G:$G,'Figures for Editor Review'!$A22,'HTA Pub'!$K:$K, "&gt;" &amp; (TODAY()-365))</f>
        <v>0</v>
      </c>
      <c r="L22" s="321">
        <f ca="1">COUNTIFS('HS&amp;DR Pub'!$G:$G,'Figures for Editor Review'!$A22,'HS&amp;DR Pub'!$K:$K, "&gt;" &amp; (TODAY()-365))</f>
        <v>0</v>
      </c>
      <c r="M22" s="321">
        <f ca="1">COUNTIFS('PGfAR Pub'!$G:$G,'Figures for Editor Review'!$A22,'PGfAR Pub'!$K:$K, "&gt;" &amp; (TODAY()-365))</f>
        <v>4</v>
      </c>
      <c r="N22" s="321">
        <f ca="1">COUNTIFS('PHR Pub'!$G:$G,'Figures for Editor Review'!$A22,'PHR Pub'!$K:$K, "&gt;" &amp; (TODAY()-365))</f>
        <v>0</v>
      </c>
      <c r="O22" s="321">
        <f ca="1">COUNTIFS('EME Pub'!$G:$G,'Figures for Editor Review'!$A22,'EME Pub'!$K:$K, "&gt;" &amp; (TODAY()-365))</f>
        <v>0</v>
      </c>
    </row>
    <row r="23" spans="1:15" ht="22.5" customHeight="1">
      <c r="A23" s="319" t="s">
        <v>389</v>
      </c>
      <c r="B23" s="320">
        <f t="shared" ref="B23" si="6">SUM(C23:G23)</f>
        <v>9</v>
      </c>
      <c r="C23" s="321">
        <f>COUNTIF('HTA Prod'!$E:$E,'Figures for Editor Review'!$A23)</f>
        <v>7</v>
      </c>
      <c r="D23" s="321">
        <f>COUNTIF('HS&amp;DR Prod'!$E:$E,'Figures for Editor Review'!$A23)</f>
        <v>0</v>
      </c>
      <c r="E23" s="321">
        <f>COUNTIF('PGfAR Prod'!$E:$E,'Figures for Editor Review'!$A23)</f>
        <v>0</v>
      </c>
      <c r="F23" s="321">
        <f>COUNTIF('PHR Prod'!$E:$E,'Figures for Editor Review'!$A23)</f>
        <v>0</v>
      </c>
      <c r="G23" s="321">
        <f>COUNTIF('EME Prod'!$E:$E,'Figures for Editor Review'!$A23)</f>
        <v>2</v>
      </c>
      <c r="I23" s="322" t="str">
        <f t="shared" ref="I23" si="7">A23</f>
        <v>PD</v>
      </c>
      <c r="J23" s="323">
        <f t="shared" ref="J23" ca="1" si="8">SUM(K23:O23)</f>
        <v>3</v>
      </c>
      <c r="K23" s="321">
        <f ca="1">COUNTIFS('HTA Pub'!$G:$G,'Figures for Editor Review'!$A23,'HTA Pub'!$K:$K, "&gt;" &amp; (TODAY()-365))</f>
        <v>2</v>
      </c>
      <c r="L23" s="321">
        <f ca="1">COUNTIFS('HS&amp;DR Pub'!$G:$G,'Figures for Editor Review'!$A23,'HS&amp;DR Pub'!$K:$K, "&gt;" &amp; (TODAY()-365))</f>
        <v>0</v>
      </c>
      <c r="M23" s="321">
        <f ca="1">COUNTIFS('PGfAR Pub'!$G:$G,'Figures for Editor Review'!$A23,'PGfAR Pub'!$K:$K, "&gt;" &amp; (TODAY()-365))</f>
        <v>0</v>
      </c>
      <c r="N23" s="321">
        <f ca="1">COUNTIFS('PHR Pub'!$G:$G,'Figures for Editor Review'!$A23,'PHR Pub'!$K:$K, "&gt;" &amp; (TODAY()-365))</f>
        <v>0</v>
      </c>
      <c r="O23" s="321">
        <f ca="1">COUNTIFS('EME Pub'!$G:$G,'Figures for Editor Review'!$A23,'EME Pub'!$K:$K, "&gt;" &amp; (TODAY()-365))</f>
        <v>1</v>
      </c>
    </row>
  </sheetData>
  <mergeCells count="2">
    <mergeCell ref="A1:G1"/>
    <mergeCell ref="I1:O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0"/>
  <sheetViews>
    <sheetView showGridLines="0" topLeftCell="A19" workbookViewId="0">
      <selection activeCell="K45" sqref="K45"/>
    </sheetView>
  </sheetViews>
  <sheetFormatPr defaultColWidth="9.28515625" defaultRowHeight="16.5" customHeight="1"/>
  <cols>
    <col min="1" max="1" width="9.28515625" style="54"/>
    <col min="2" max="3" width="9.5703125" style="54" customWidth="1"/>
    <col min="4" max="4" width="9.7109375" style="54" customWidth="1"/>
    <col min="5" max="5" width="11" style="54" customWidth="1"/>
    <col min="6" max="10" width="9.28515625" style="54"/>
    <col min="11" max="11" width="9.42578125" style="54" customWidth="1"/>
    <col min="12" max="12" width="13" style="54" customWidth="1"/>
    <col min="13" max="13" width="10.42578125" style="54" customWidth="1"/>
    <col min="14" max="14" width="12.5703125" style="54" customWidth="1"/>
    <col min="15" max="16" width="12.42578125" style="54" customWidth="1"/>
    <col min="17" max="16384" width="9.28515625" style="54"/>
  </cols>
  <sheetData>
    <row r="1" spans="1:17" ht="16.5" customHeight="1">
      <c r="A1" s="54" t="s">
        <v>3748</v>
      </c>
      <c r="B1" s="54" t="s">
        <v>213</v>
      </c>
      <c r="C1" s="54" t="s">
        <v>3749</v>
      </c>
      <c r="D1" s="54" t="s">
        <v>3601</v>
      </c>
      <c r="E1" s="54" t="s">
        <v>3602</v>
      </c>
      <c r="F1" s="54" t="s">
        <v>3603</v>
      </c>
      <c r="G1" s="54" t="s">
        <v>3604</v>
      </c>
      <c r="H1" s="54" t="s">
        <v>3605</v>
      </c>
      <c r="I1" s="54" t="s">
        <v>3606</v>
      </c>
      <c r="J1" s="54" t="s">
        <v>3607</v>
      </c>
      <c r="K1" s="54" t="s">
        <v>3608</v>
      </c>
      <c r="L1" s="54" t="s">
        <v>3609</v>
      </c>
      <c r="M1" s="54" t="s">
        <v>3610</v>
      </c>
      <c r="N1" s="54" t="s">
        <v>3611</v>
      </c>
      <c r="O1" s="54" t="s">
        <v>3612</v>
      </c>
      <c r="P1" s="68" t="s">
        <v>3753</v>
      </c>
      <c r="Q1" s="68" t="s">
        <v>2084</v>
      </c>
    </row>
    <row r="2" spans="1:17" ht="16.5" customHeight="1">
      <c r="A2" s="54">
        <v>2013</v>
      </c>
      <c r="B2" s="54" t="s">
        <v>2081</v>
      </c>
      <c r="C2" s="338">
        <v>1</v>
      </c>
      <c r="D2" s="338">
        <f>COUNTIFS('HS&amp;DR Pub'!$K:$K,"&gt;=01/01/2013",'HS&amp;DR Pub'!$K:$K,"&lt;=31/01/2013",'HS&amp;DR Pub'!A:A,'Publication count'!C:C)</f>
        <v>0</v>
      </c>
      <c r="E2" s="338">
        <f>COUNTIFS('HS&amp;DR Pub'!$K:$K,"&gt;=01/02/2013",'HS&amp;DR Pub'!$K:$K,"&lt;=28/02/2013")</f>
        <v>0</v>
      </c>
      <c r="F2" s="338">
        <f>COUNTIFS('HS&amp;DR Pub'!$K:$K,"&gt;=01/03/2013",'HS&amp;DR Pub'!$K:$K,"&lt;=31/03/2013")</f>
        <v>0</v>
      </c>
      <c r="G2" s="338">
        <f>COUNTIFS('HS&amp;DR Pub'!$K:$K,"&gt;=01/04/2013",'HS&amp;DR Pub'!$K:$K,"&lt;=30/04/2013")</f>
        <v>0</v>
      </c>
      <c r="H2" s="338">
        <f>COUNTIFS('HS&amp;DR Pub'!$K:$K,"&gt;=01/05/2013",'HS&amp;DR Pub'!$K:$K,"&lt;=30/05/2013")</f>
        <v>1</v>
      </c>
      <c r="I2" s="338">
        <f>COUNTIFS('HS&amp;DR Pub'!$K:$K,"&gt;=01/06/2013",'HS&amp;DR Pub'!$K:$K,"&lt;=30/06/2013")</f>
        <v>2</v>
      </c>
      <c r="J2" s="338">
        <f>COUNTIFS('HS&amp;DR Pub'!$K:$K,"&gt;=01/07/2013",'HS&amp;DR Pub'!$K:$K,"&lt;=31/07/2013")</f>
        <v>1</v>
      </c>
      <c r="K2" s="338">
        <f>COUNTIFS('HS&amp;DR Pub'!$K:$K,"&gt;=01/08/2013",'HS&amp;DR Pub'!$K:$K,"&lt;=31/08/2013")</f>
        <v>1</v>
      </c>
      <c r="L2" s="338">
        <f>COUNTIFS('HS&amp;DR Pub'!$K:$K,"&gt;=01/09/2013",'HS&amp;DR Pub'!$K:$K,"&lt;=30/09/2013")</f>
        <v>0</v>
      </c>
      <c r="M2" s="338">
        <f>COUNTIFS('HS&amp;DR Pub'!$K:$K,"&gt;=01/10/2013",'HS&amp;DR Pub'!$K:$K,"&lt;=31/10/2013")</f>
        <v>4</v>
      </c>
      <c r="N2" s="338">
        <f>COUNTIFS('HS&amp;DR Pub'!$K:$K,"&gt;=01/11/2013",'HS&amp;DR Pub'!$K:$K,"&lt;=30/11/2013")</f>
        <v>3</v>
      </c>
      <c r="O2" s="338">
        <f>COUNTIFS('HS&amp;DR Pub'!$K:$K,"&gt;=01/12/2013",'HS&amp;DR Pub'!$K:$K,"&lt;=31/12/2013")</f>
        <v>3</v>
      </c>
      <c r="P2" s="338">
        <f>COUNTIFS('HS&amp;DR Pub'!$K:$K,"&gt;=01/01/2014",'HS&amp;DR Pub'!$K:$K,"&lt;=31/01/2014",'HS&amp;DR Pub'!A:A,'Publication count'!C:C)</f>
        <v>0</v>
      </c>
      <c r="Q2" s="339">
        <f>SUM(Prod_PubCountDetail[[#This Row],[January]:[Jan for Dec]])</f>
        <v>15</v>
      </c>
    </row>
    <row r="3" spans="1:17" ht="16.5" customHeight="1">
      <c r="A3" s="54">
        <v>2013</v>
      </c>
      <c r="B3" s="54" t="s">
        <v>215</v>
      </c>
      <c r="C3" s="338">
        <v>17</v>
      </c>
      <c r="D3" s="338">
        <f>COUNTIFS('HTA Pub'!$K:$K,"&gt;=01/01/2013",'HTA Pub'!$K:$K,"&lt;=31/01/2013",'HTA Pub'!A:A,'Publication count'!C:C)</f>
        <v>2</v>
      </c>
      <c r="E3" s="338">
        <f>COUNTIFS('HTA Pub'!$K:$K,"&gt;=01/02/2013",'HTA Pub'!$K:$K,"&lt;=28/02/2013")</f>
        <v>4</v>
      </c>
      <c r="F3" s="338">
        <f>COUNTIFS('HTA Pub'!$K:$K,"&gt;=01/03/2013",'HTA Pub'!$K:$K,"&lt;=31/03/2013")</f>
        <v>5</v>
      </c>
      <c r="G3" s="338">
        <f>COUNTIFS('HTA Pub'!$K:$K,"&gt;=01/04/2013",'HTA Pub'!$K:$K,"&lt;=30/04/2013")</f>
        <v>6</v>
      </c>
      <c r="H3" s="338">
        <f>COUNTIFS('HTA Pub'!$K:$K,"&gt;=01/05/2013",'HTA Pub'!$K:$K,"&lt;=30/05/2013")</f>
        <v>4</v>
      </c>
      <c r="I3" s="338">
        <f>COUNTIFS('HTA Pub'!$K:$K,"&gt;=01/06/2013",'HTA Pub'!$K:$K,"&lt;=30/06/2013")</f>
        <v>4</v>
      </c>
      <c r="J3" s="338">
        <f>COUNTIFS('HTA Pub'!$K:$K,"&gt;=01/07/2013",'HTA Pub'!$K:$K,"&lt;=31/07/2013")</f>
        <v>6</v>
      </c>
      <c r="K3" s="338">
        <f>COUNTIFS('HTA Pub'!$K:$K,"&gt;=01/08/2013",'HTA Pub'!$K:$K,"&lt;=31/08/2013")</f>
        <v>5</v>
      </c>
      <c r="L3" s="338">
        <f>COUNTIFS('HTA Pub'!$K:$K,"&gt;=01/09/2013",'HTA Pub'!$K:$K,"&lt;=30/09/2013")</f>
        <v>4</v>
      </c>
      <c r="M3" s="338">
        <f>COUNTIFS('HTA Pub'!$K:$K,"&gt;=01/10/2013",'HTA Pub'!$K:$K,"&lt;=31/10/2013")</f>
        <v>10</v>
      </c>
      <c r="N3" s="338">
        <f>COUNTIFS('HTA Pub'!$K:$K,"&gt;=01/11/2013",'HTA Pub'!$K:$K,"&lt;=30/11/2013")</f>
        <v>6</v>
      </c>
      <c r="O3" s="338">
        <f>COUNTIFS('HTA Pub'!$K:$K,"&gt;=01/12/2013",'HTA Pub'!$K:$K,"&lt;=31/12/2013")</f>
        <v>5</v>
      </c>
      <c r="P3" s="338">
        <f>COUNTIFS('HTA Pub'!$K:$K,"&gt;=01/01/2014",'HTA Pub'!$K:$K,"&lt;=31/01/2014",'HTA Pub'!A:A,'Publication count'!C:C)</f>
        <v>0</v>
      </c>
      <c r="Q3" s="339">
        <f>SUM(Prod_PubCountDetail[[#This Row],[January]:[Jan for Dec]])</f>
        <v>61</v>
      </c>
    </row>
    <row r="4" spans="1:17" ht="16.5" customHeight="1">
      <c r="A4" s="54">
        <v>2013</v>
      </c>
      <c r="B4" s="54" t="s">
        <v>2082</v>
      </c>
      <c r="C4" s="338">
        <v>1</v>
      </c>
      <c r="D4" s="338">
        <f>COUNTIFS('PGfAR Pub'!$K:$K,"&gt;=01/01/2013",'PGfAR Pub'!$K:$K,"&lt;=31/01/2013",'PGfAR Pub'!A:A,'Publication count'!C:C)</f>
        <v>0</v>
      </c>
      <c r="E4" s="338">
        <f>COUNTIFS('PGfAR Pub'!$K:$K,"&gt;=01/02/2013",'PGfAR Pub'!$K:$K,"&lt;=28/02/2013")</f>
        <v>0</v>
      </c>
      <c r="F4" s="338">
        <f>COUNTIFS('PGfAR Pub'!$K:$K,"&gt;=01/03/2013",'PGfAR Pub'!$K:$K,"&lt;=31/03/2013")</f>
        <v>0</v>
      </c>
      <c r="G4" s="338">
        <f>COUNTIFS('PGfAR Pub'!$K:$K,"&gt;=01/04/2013",'PGfAR Pub'!$K:$K,"&lt;=30/04/2013")</f>
        <v>0</v>
      </c>
      <c r="H4" s="338">
        <f>COUNTIFS('PGfAR Pub'!$K:$K,"&gt;=01/05/2013",'PGfAR Pub'!$K:$K,"&lt;=30/05/2013")</f>
        <v>0</v>
      </c>
      <c r="I4" s="338">
        <f>COUNTIFS('PGfAR Pub'!$K:$K,"&gt;=01/06/2013",'PGfAR Pub'!$K:$K,"&lt;=30/06/2013")</f>
        <v>0</v>
      </c>
      <c r="J4" s="338">
        <f>COUNTIFS('PGfAR Pub'!$K:$K,"&gt;=01/07/2013",'PGfAR Pub'!$K:$K,"&lt;=31/07/2013")</f>
        <v>0</v>
      </c>
      <c r="K4" s="338">
        <f>COUNTIFS('PGfAR Pub'!$K:$K,"&gt;=01/08/2013",'PGfAR Pub'!$K:$K,"&lt;=31/08/2013")</f>
        <v>0</v>
      </c>
      <c r="L4" s="338">
        <f>COUNTIFS('PGfAR Pub'!$K:$K,"&gt;=01/09/2013",'PGfAR Pub'!$K:$K,"&lt;=30/09/2013")</f>
        <v>0</v>
      </c>
      <c r="M4" s="338">
        <f>COUNTIFS('PGfAR Pub'!$K:$K,"&gt;=01/10/2013",'PGfAR Pub'!$K:$K,"&lt;=31/10/2013")</f>
        <v>2</v>
      </c>
      <c r="N4" s="338">
        <f>COUNTIFS('PGfAR Pub'!$K:$K,"&gt;=01/11/2013",'PGfAR Pub'!$K:$K,"&lt;=30/11/2013")</f>
        <v>0</v>
      </c>
      <c r="O4" s="338">
        <f>COUNTIFS('PGfAR Pub'!$K:$K,"&gt;=01/12/2013",'PGfAR Pub'!$K:$K,"&lt;=31/12/2013")</f>
        <v>1</v>
      </c>
      <c r="P4" s="338">
        <f>COUNTIFS('PGfAR Pub'!$K:$K,"&gt;=01/01/2014",'PGfAR Pub'!$K:$K,"&lt;=31/01/2014",'PGfAR Pub'!A:A,'Publication count'!C:C)</f>
        <v>0</v>
      </c>
      <c r="Q4" s="339">
        <f>SUM(Prod_PubCountDetail[[#This Row],[January]:[Jan for Dec]])</f>
        <v>3</v>
      </c>
    </row>
    <row r="5" spans="1:17" ht="16.5" customHeight="1">
      <c r="A5" s="54">
        <v>2013</v>
      </c>
      <c r="B5" s="54" t="s">
        <v>2083</v>
      </c>
      <c r="C5" s="338">
        <v>1</v>
      </c>
      <c r="D5" s="338">
        <f>COUNTIFS('PHR Pub'!$K:$K,"&gt;=01/01/2013",'PHR Pub'!$K:$K,"&lt;=31/01/2013",'PHR Pub'!A:A,'Publication count'!C:C)</f>
        <v>0</v>
      </c>
      <c r="E5" s="338">
        <f>COUNTIFS('PHR Pub'!$K:$K,"&gt;=01/02/2013",'PHR Pub'!$K:$K,"&lt;=28/02/2013")</f>
        <v>0</v>
      </c>
      <c r="F5" s="338">
        <f>COUNTIFS('PHR Pub'!$K:$K,"&gt;=01/03/2013",'PHR Pub'!$K:$K,"&lt;=31/03/2013")</f>
        <v>0</v>
      </c>
      <c r="G5" s="338">
        <f>COUNTIFS('PHR Pub'!$K:$K,"&gt;=01/04/2013",'PHR Pub'!$K:$K,"&lt;=30/04/2013")</f>
        <v>0</v>
      </c>
      <c r="H5" s="338">
        <f>COUNTIFS('PHR Pub'!$K:$K,"&gt;=01/05/2013",'PHR Pub'!$K:$K,"&lt;=30/05/2013")</f>
        <v>0</v>
      </c>
      <c r="I5" s="338">
        <f>COUNTIFS('PHR Pub'!$K:$K,"&gt;=01/06/2013",'PHR Pub'!$K:$K,"&lt;=30/06/2013")</f>
        <v>1</v>
      </c>
      <c r="J5" s="338">
        <f>COUNTIFS('PHR Pub'!$K:$K,"&gt;=01/07/2013",'PHR Pub'!$K:$K,"&lt;=31/07/2013")</f>
        <v>0</v>
      </c>
      <c r="K5" s="338">
        <f>COUNTIFS('PHR Pub'!$K:$K,"&gt;=01/08/2013",'PHR Pub'!$K:$K,"&lt;=31/08/2013")</f>
        <v>1</v>
      </c>
      <c r="L5" s="338">
        <f>COUNTIFS('PHR Pub'!$K:$K,"&gt;=01/09/2013",'PHR Pub'!$K:$K,"&lt;=30/09/2013")</f>
        <v>1</v>
      </c>
      <c r="M5" s="338">
        <f>COUNTIFS('PHR Pub'!$K:$K,"&gt;=01/10/2013",'PHR Pub'!$K:$K,"&lt;=31/10/2013")</f>
        <v>0</v>
      </c>
      <c r="N5" s="338">
        <f>COUNTIFS('PHR Pub'!$K:$K,"&gt;=01/11/2013",'PHR Pub'!$K:$K,"&lt;=30/11/2013")</f>
        <v>1</v>
      </c>
      <c r="O5" s="338">
        <f>COUNTIFS('PHR Pub'!$K:$K,"&gt;=01/12/2013",'PHR Pub'!$K:$K,"&lt;=31/12/2013")</f>
        <v>0</v>
      </c>
      <c r="P5" s="338">
        <f>COUNTIFS('PHR Pub'!$K:$K,"&gt;=01/01/2014",'PHR Pub'!$K:$K,"&lt;=31/01/2014",'PHR Pub'!A:A,'Publication count'!C:C)</f>
        <v>0</v>
      </c>
      <c r="Q5" s="339">
        <f>SUM(Prod_PubCountDetail[[#This Row],[January]:[Jan for Dec]])</f>
        <v>4</v>
      </c>
    </row>
    <row r="6" spans="1:17" ht="16.5" customHeight="1">
      <c r="A6" s="54">
        <v>2014</v>
      </c>
      <c r="B6" s="54" t="s">
        <v>1825</v>
      </c>
      <c r="C6" s="338">
        <v>1</v>
      </c>
      <c r="D6" s="338">
        <f>COUNTIFS('EME Pub'!$K:$K,"&gt;=01/01/2014",'EME Pub'!$K:$K,"&lt;=31/01/2014",'EME Pub'!A:A,'Publication count'!C:C)</f>
        <v>0</v>
      </c>
      <c r="E6" s="338">
        <f>COUNTIFS('EME Pub'!$K:$K,"&gt;=01/02/2014",'EME Pub'!$K:$K,"&lt;=28/02/2014")</f>
        <v>0</v>
      </c>
      <c r="F6" s="338">
        <f>COUNTIFS('EME Pub'!$K:$K,"&gt;=01/03/2014",'EME Pub'!$K:$K,"&lt;=31/03/2014")</f>
        <v>0</v>
      </c>
      <c r="G6" s="338">
        <f>COUNTIFS('EME Pub'!$K:$K,"&gt;=01/04/2014",'EME Pub'!$K:$K,"&lt;=30/04/2014")</f>
        <v>0</v>
      </c>
      <c r="H6" s="338">
        <f>COUNTIFS('EME Pub'!$K:$K,"&gt;=01/05/2014",'EME Pub'!$K:$K,"&lt;=30/05/2014")</f>
        <v>0</v>
      </c>
      <c r="I6" s="338">
        <f>COUNTIFS('EME Pub'!$K:$K,"&gt;=01/06/2014",'EME Pub'!$K:$K,"&lt;=30/06/2014")</f>
        <v>0</v>
      </c>
      <c r="J6" s="338">
        <f>COUNTIFS('EME Pub'!$K:$K,"&gt;=01/07/2014",'EME Pub'!$K:$K,"&lt;=31/07/2014")</f>
        <v>1</v>
      </c>
      <c r="K6" s="338">
        <f>COUNTIFS('EME Pub'!$K:$K,"&gt;=01/08/2014",'EME Pub'!$K:$K,"&lt;=31/08/2014")</f>
        <v>0</v>
      </c>
      <c r="L6" s="338">
        <f>COUNTIFS('EME Pub'!$K:$K,"&gt;=01/09/2014",'EME Pub'!$K:$K,"&lt;=30/09/2014")</f>
        <v>0</v>
      </c>
      <c r="M6" s="338">
        <f>COUNTIFS('EME Pub'!$K:$K,"&gt;=01/10/2014",'EME Pub'!$K:$K,"&lt;=31/10/2014")</f>
        <v>1</v>
      </c>
      <c r="N6" s="338">
        <f>COUNTIFS('EME Pub'!$K:$K,"&gt;=01/11/2014",'EME Pub'!$K:$K,"&lt;=30/11/2014")</f>
        <v>1</v>
      </c>
      <c r="O6" s="338">
        <f>COUNTIFS('EME Pub'!$K:$K,"&gt;=01/12/2014",'EME Pub'!$K:$K,"&lt;=31/12/2014")</f>
        <v>1</v>
      </c>
      <c r="P6" s="338">
        <f>COUNTIFS('EME Pub'!$K:$K,"&gt;=01/01/2015",'EME Pub'!$K:$K,"&lt;=31/01/2015",'EME Pub'!A:A,'Publication count'!C:C)</f>
        <v>0</v>
      </c>
      <c r="Q6" s="339">
        <f>SUM(Prod_PubCountDetail[[#This Row],[January]:[Jan for Dec]])</f>
        <v>4</v>
      </c>
    </row>
    <row r="7" spans="1:17" ht="16.5" customHeight="1">
      <c r="A7" s="54">
        <v>2014</v>
      </c>
      <c r="B7" s="54" t="s">
        <v>2081</v>
      </c>
      <c r="C7" s="338">
        <v>2</v>
      </c>
      <c r="D7" s="338">
        <f>COUNTIFS('HS&amp;DR Pub'!$K:$K,"&gt;=01/01/2014",'HS&amp;DR Pub'!$K:$K,"&lt;=31/01/2014",'HS&amp;DR Pub'!A:A,'Publication count'!C:C)</f>
        <v>1</v>
      </c>
      <c r="E7" s="338">
        <f>COUNTIFS('HS&amp;DR Pub'!$K:$K,"&gt;=01/02/2014",'HS&amp;DR Pub'!$K:$K,"&lt;=28/02/2014")</f>
        <v>3</v>
      </c>
      <c r="F7" s="338">
        <f>COUNTIFS('HS&amp;DR Pub'!$K:$K,"&gt;=01/03/2014",'HS&amp;DR Pub'!$K:$K,"&lt;=31/03/2014")</f>
        <v>4</v>
      </c>
      <c r="G7" s="338">
        <f>COUNTIFS('HS&amp;DR Pub'!$K:$K,"&gt;=01/04/2014",'HS&amp;DR Pub'!$K:$K,"&lt;=30/04/2014")</f>
        <v>1</v>
      </c>
      <c r="H7" s="338">
        <f>COUNTIFS('HS&amp;DR Pub'!$K:$K,"&gt;=01/05/2014",'HS&amp;DR Pub'!$K:$K,"&lt;=30/05/2014")</f>
        <v>5</v>
      </c>
      <c r="I7" s="338">
        <f>COUNTIFS('HS&amp;DR Pub'!$K:$K,"&gt;=01/06/2014",'HS&amp;DR Pub'!$K:$K,"&lt;=30/06/2014")</f>
        <v>3</v>
      </c>
      <c r="J7" s="338">
        <f>COUNTIFS('HS&amp;DR Pub'!$K:$K,"&gt;=01/07/2014",'HS&amp;DR Pub'!$K:$K,"&lt;=31/07/2014")</f>
        <v>6</v>
      </c>
      <c r="K7" s="338">
        <f>COUNTIFS('HS&amp;DR Pub'!$K:$K,"&gt;=01/08/2014",'HS&amp;DR Pub'!$K:$K,"&lt;=31/08/2014")</f>
        <v>4</v>
      </c>
      <c r="L7" s="338">
        <f>COUNTIFS('HS&amp;DR Pub'!$K:$K,"&gt;=01/09/2014",'HS&amp;DR Pub'!$K:$K,"&lt;=30/09/2014")</f>
        <v>5</v>
      </c>
      <c r="M7" s="338">
        <f>COUNTIFS('HS&amp;DR Pub'!$K:$K,"&gt;=01/10/2014",'HS&amp;DR Pub'!$K:$K,"&lt;=31/10/2014")</f>
        <v>6</v>
      </c>
      <c r="N7" s="338">
        <f>COUNTIFS('HS&amp;DR Pub'!$K:$K,"&gt;=01/11/2014",'HS&amp;DR Pub'!$K:$K,"&lt;=30/11/2014")</f>
        <v>7</v>
      </c>
      <c r="O7" s="338">
        <f>COUNTIFS('HS&amp;DR Pub'!$K:$K,"&gt;=01/12/2014",'HS&amp;DR Pub'!$K:$K,"&lt;=31/12/2014")</f>
        <v>11</v>
      </c>
      <c r="P7" s="338">
        <f>COUNTIFS('HS&amp;DR Pub'!$K:$K,"&gt;=01/01/2015",'HS&amp;DR Pub'!$K:$K,"&lt;=31/01/2015",'HS&amp;DR Pub'!A:A,'Publication count'!C:C)</f>
        <v>0</v>
      </c>
      <c r="Q7" s="339">
        <f>SUM(Prod_PubCountDetail[[#This Row],[January]:[Jan for Dec]])</f>
        <v>56</v>
      </c>
    </row>
    <row r="8" spans="1:17" ht="16.5" customHeight="1">
      <c r="A8" s="54">
        <v>2014</v>
      </c>
      <c r="B8" s="54" t="s">
        <v>215</v>
      </c>
      <c r="C8" s="338">
        <v>18</v>
      </c>
      <c r="D8" s="338">
        <f>COUNTIFS('HTA Pub'!$K:$K,"&gt;=01/01/2014",'HTA Pub'!$K:$K,"&lt;=31/01/2014",'HTA Pub'!A:A,'Publication count'!C:C)</f>
        <v>6</v>
      </c>
      <c r="E8" s="338">
        <f>COUNTIFS('HTA Pub'!$K:$K,"&gt;=01/02/2014",'HTA Pub'!$K:$K,"&lt;=28/02/2014")</f>
        <v>7</v>
      </c>
      <c r="F8" s="338">
        <f>COUNTIFS('HTA Pub'!$K:$K,"&gt;=01/03/2014",'HTA Pub'!$K:$K,"&lt;=31/03/2014")</f>
        <v>6</v>
      </c>
      <c r="G8" s="338">
        <f>COUNTIFS('HTA Pub'!$K:$K,"&gt;=01/04/2014",'HTA Pub'!$K:$K,"&lt;=30/04/2014")</f>
        <v>7</v>
      </c>
      <c r="H8" s="338">
        <f>COUNTIFS('HTA Pub'!$K:$K,"&gt;=01/05/2014",'HTA Pub'!$K:$K,"&lt;=30/05/2014")</f>
        <v>10</v>
      </c>
      <c r="I8" s="338">
        <f>COUNTIFS('HTA Pub'!$K:$K,"&gt;=01/06/2014",'HTA Pub'!$K:$K,"&lt;=30/06/2014")</f>
        <v>4</v>
      </c>
      <c r="J8" s="338">
        <f>COUNTIFS('HTA Pub'!$K:$K,"&gt;=01/07/2014",'HTA Pub'!$K:$K,"&lt;=31/07/2014")</f>
        <v>8</v>
      </c>
      <c r="K8" s="338">
        <f>COUNTIFS('HTA Pub'!$K:$K,"&gt;=01/08/2014",'HTA Pub'!$K:$K,"&lt;=31/08/2014")</f>
        <v>6</v>
      </c>
      <c r="L8" s="338">
        <f>COUNTIFS('HTA Pub'!$K:$K,"&gt;=01/09/2014",'HTA Pub'!$K:$K,"&lt;=30/09/2014")</f>
        <v>5</v>
      </c>
      <c r="M8" s="338">
        <f>COUNTIFS('HTA Pub'!$K:$K,"&gt;=01/10/2014",'HTA Pub'!$K:$K,"&lt;=31/10/2014")</f>
        <v>7</v>
      </c>
      <c r="N8" s="338">
        <f>COUNTIFS('HTA Pub'!$K:$K,"&gt;=01/11/2014",'HTA Pub'!$K:$K,"&lt;=30/11/2014")</f>
        <v>3</v>
      </c>
      <c r="O8" s="338">
        <f>COUNTIFS('HTA Pub'!$K:$K,"&gt;=01/12/2014",'HTA Pub'!$K:$K,"&lt;=31/12/2014")</f>
        <v>2</v>
      </c>
      <c r="P8" s="338">
        <f>COUNTIFS('HTA Pub'!$K:$K,"&gt;=01/01/2015",'HTA Pub'!$K:$K,"&lt;=31/01/2015",'HTA Pub'!A:A,'Publication count'!C:C)</f>
        <v>0</v>
      </c>
      <c r="Q8" s="339">
        <f>SUM(Prod_PubCountDetail[[#This Row],[January]:[Jan for Dec]])</f>
        <v>71</v>
      </c>
    </row>
    <row r="9" spans="1:17" ht="16.5" customHeight="1">
      <c r="A9" s="54">
        <v>2014</v>
      </c>
      <c r="B9" s="54" t="s">
        <v>2082</v>
      </c>
      <c r="C9" s="338">
        <v>2</v>
      </c>
      <c r="D9" s="338">
        <f>COUNTIFS('PGfAR Pub'!$K:$K,"&gt;=01/01/2014",'PGfAR Pub'!$K:$K,"&lt;=31/01/2014",'PGfAR Pub'!A:A,'Publication count'!C:C)</f>
        <v>0</v>
      </c>
      <c r="E9" s="338">
        <f>COUNTIFS('PGfAR Pub'!$K:$K,"&gt;=01/02/2014",'PGfAR Pub'!$K:$K,"&lt;=28/02/2014")</f>
        <v>0</v>
      </c>
      <c r="F9" s="338">
        <f>COUNTIFS('PGfAR Pub'!$K:$K,"&gt;=01/03/2014",'PGfAR Pub'!$K:$K,"&lt;=31/03/2014")</f>
        <v>1</v>
      </c>
      <c r="G9" s="338">
        <f>COUNTIFS('PGfAR Pub'!$K:$K,"&gt;=01/04/2014",'PGfAR Pub'!$K:$K,"&lt;=30/04/2014")</f>
        <v>0</v>
      </c>
      <c r="H9" s="338">
        <f>COUNTIFS('PGfAR Pub'!$K:$K,"&gt;=01/05/2014",'PGfAR Pub'!$K:$K,"&lt;=30/05/2014")</f>
        <v>0</v>
      </c>
      <c r="I9" s="338">
        <f>COUNTIFS('PGfAR Pub'!$K:$K,"&gt;=01/06/2014",'PGfAR Pub'!$K:$K,"&lt;=30/06/2014")</f>
        <v>1</v>
      </c>
      <c r="J9" s="338">
        <f>COUNTIFS('PGfAR Pub'!$K:$K,"&gt;=01/07/2014",'PGfAR Pub'!$K:$K,"&lt;=31/07/2014")</f>
        <v>1</v>
      </c>
      <c r="K9" s="338">
        <f>COUNTIFS('PGfAR Pub'!$K:$K,"&gt;=01/08/2014",'PGfAR Pub'!$K:$K,"&lt;=31/08/2014")</f>
        <v>0</v>
      </c>
      <c r="L9" s="338">
        <f>COUNTIFS('PGfAR Pub'!$K:$K,"&gt;=01/09/2014",'PGfAR Pub'!$K:$K,"&lt;=30/09/2014")</f>
        <v>1</v>
      </c>
      <c r="M9" s="338">
        <f>COUNTIFS('PGfAR Pub'!$K:$K,"&gt;=01/10/2014",'PGfAR Pub'!$K:$K,"&lt;=31/10/2014")</f>
        <v>0</v>
      </c>
      <c r="N9" s="338">
        <f>COUNTIFS('PGfAR Pub'!$K:$K,"&gt;=01/11/2014",'PGfAR Pub'!$K:$K,"&lt;=30/11/2014")</f>
        <v>0</v>
      </c>
      <c r="O9" s="338">
        <f>COUNTIFS('PGfAR Pub'!$K:$K,"&gt;=01/12/2014",'PGfAR Pub'!$K:$K,"&lt;=31/12/2014")</f>
        <v>2</v>
      </c>
      <c r="P9" s="338">
        <f>COUNTIFS('PGfAR Pub'!$K:$K,"&gt;=01/01/2015",'PGfAR Pub'!$K:$K,"&lt;=31/01/2015",'PGfAR Pub'!A:A,'Publication count'!C:C)</f>
        <v>0</v>
      </c>
      <c r="Q9" s="339">
        <f>SUM(Prod_PubCountDetail[[#This Row],[January]:[Jan for Dec]])</f>
        <v>6</v>
      </c>
    </row>
    <row r="10" spans="1:17" ht="16.5" customHeight="1">
      <c r="A10" s="54">
        <v>2014</v>
      </c>
      <c r="B10" s="54" t="s">
        <v>2083</v>
      </c>
      <c r="C10" s="338">
        <v>2</v>
      </c>
      <c r="D10" s="338">
        <f>COUNTIFS('PHR Pub'!$K:$K,"&gt;=01/01/2014",'PHR Pub'!$K:$K,"&lt;=31/01/2014",'PHR Pub'!A:A,'Publication count'!C:C)</f>
        <v>0</v>
      </c>
      <c r="E10" s="338">
        <f>COUNTIFS('PHR Pub'!$K:$K,"&gt;=01/02/2014",'PHR Pub'!$K:$K,"&lt;=28/02/2014")</f>
        <v>1</v>
      </c>
      <c r="F10" s="338">
        <f>COUNTIFS('PHR Pub'!$K:$K,"&gt;=01/03/2014",'PHR Pub'!$K:$K,"&lt;=31/03/2014")</f>
        <v>0</v>
      </c>
      <c r="G10" s="338">
        <f>COUNTIFS('PHR Pub'!$K:$K,"&gt;=01/04/2014",'PHR Pub'!$K:$K,"&lt;=30/04/2014")</f>
        <v>1</v>
      </c>
      <c r="H10" s="338">
        <f>COUNTIFS('PHR Pub'!$K:$K,"&gt;=01/05/2014",'PHR Pub'!$K:$K,"&lt;=30/05/2014")</f>
        <v>0</v>
      </c>
      <c r="I10" s="338">
        <f>COUNTIFS('PHR Pub'!$K:$K,"&gt;=01/06/2014",'PHR Pub'!$K:$K,"&lt;=30/06/2014")</f>
        <v>0</v>
      </c>
      <c r="J10" s="338">
        <f>COUNTIFS('PHR Pub'!$K:$K,"&gt;=01/07/2014",'PHR Pub'!$K:$K,"&lt;=31/07/2014")</f>
        <v>1</v>
      </c>
      <c r="K10" s="338">
        <f>COUNTIFS('PHR Pub'!$K:$K,"&gt;=01/08/2014",'PHR Pub'!$K:$K,"&lt;=31/08/2014")</f>
        <v>1</v>
      </c>
      <c r="L10" s="338">
        <f>COUNTIFS('PHR Pub'!$K:$K,"&gt;=01/09/2014",'PHR Pub'!$K:$K,"&lt;=30/09/2014")</f>
        <v>0</v>
      </c>
      <c r="M10" s="338">
        <f>COUNTIFS('PHR Pub'!$K:$K,"&gt;=01/10/2014",'PHR Pub'!$K:$K,"&lt;=31/10/2014")</f>
        <v>1</v>
      </c>
      <c r="N10" s="338">
        <f>COUNTIFS('PHR Pub'!$K:$K,"&gt;=01/11/2014",'PHR Pub'!$K:$K,"&lt;=30/11/2014")</f>
        <v>1</v>
      </c>
      <c r="O10" s="338">
        <f>COUNTIFS('PHR Pub'!$K:$K,"&gt;=01/12/2014",'PHR Pub'!$K:$K,"&lt;=31/12/2014")</f>
        <v>1</v>
      </c>
      <c r="P10" s="338">
        <f>COUNTIFS('PHR Pub'!$K:$K,"&gt;=01/01/2015",'PHR Pub'!$K:$K,"&lt;=31/01/2015",'PHR Pub'!A:A,'Publication count'!C:C)</f>
        <v>0</v>
      </c>
      <c r="Q10" s="339">
        <f>SUM(Prod_PubCountDetail[[#This Row],[January]:[Jan for Dec]])</f>
        <v>7</v>
      </c>
    </row>
    <row r="11" spans="1:17" ht="16.5" customHeight="1">
      <c r="A11" s="54">
        <v>2015</v>
      </c>
      <c r="B11" s="54" t="s">
        <v>1825</v>
      </c>
      <c r="C11" s="338">
        <v>2</v>
      </c>
      <c r="D11" s="338">
        <f>COUNTIFS('EME Pub'!$K:$K,"&gt;=01/01/2015",'EME Pub'!$K:$K,"&lt;=31/01/2015",'EME Pub'!A:A,'Publication count'!C:C)</f>
        <v>0</v>
      </c>
      <c r="E11" s="338">
        <f>COUNTIFS('EME Pub'!$K:$K,"&gt;=01/02/2015",'EME Pub'!$K:$K,"&lt;=28/02/2015")</f>
        <v>0</v>
      </c>
      <c r="F11" s="338">
        <f>COUNTIFS('EME Pub'!$K:$K,"&gt;=01/03/2015",'EME Pub'!$K:$K,"&lt;=31/03/2015")</f>
        <v>2</v>
      </c>
      <c r="G11" s="338">
        <f>COUNTIFS('EME Pub'!$K:$K,"&gt;=01/04/2015",'EME Pub'!$K:$K,"&lt;=30/04/2015")</f>
        <v>0</v>
      </c>
      <c r="H11" s="338">
        <f>COUNTIFS('EME Pub'!$K:$K,"&gt;=01/05/2015",'EME Pub'!$K:$K,"&lt;=30/05/2015")</f>
        <v>1</v>
      </c>
      <c r="I11" s="338">
        <f>COUNTIFS('EME Pub'!$K:$K,"&gt;=01/06/2015",'EME Pub'!$K:$K,"&lt;=30/06/2015")</f>
        <v>1</v>
      </c>
      <c r="J11" s="338">
        <f>COUNTIFS('EME Pub'!$K:$K,"&gt;=01/07/2015",'EME Pub'!$K:$K,"&lt;=31/07/2015")</f>
        <v>0</v>
      </c>
      <c r="K11" s="338">
        <f>COUNTIFS('EME Pub'!$K:$K,"&gt;=01/08/2015",'EME Pub'!$K:$K,"&lt;=31/08/2015")</f>
        <v>0</v>
      </c>
      <c r="L11" s="338">
        <f>COUNTIFS('EME Pub'!$K:$K,"&gt;=01/09/2015",'EME Pub'!$K:$K,"&lt;=30/09/2015")</f>
        <v>1</v>
      </c>
      <c r="M11" s="338">
        <f>COUNTIFS('EME Pub'!$K:$K,"&gt;=01/10/2015",'EME Pub'!$K:$K,"&lt;=31/10/2015")</f>
        <v>0</v>
      </c>
      <c r="N11" s="338">
        <f>COUNTIFS('EME Pub'!$K:$K,"&gt;=01/11/2015",'EME Pub'!$K:$K,"&lt;=30/11/2015")</f>
        <v>1</v>
      </c>
      <c r="O11" s="338">
        <f>COUNTIFS('EME Pub'!$K:$K,"&gt;=01/12/2015",'EME Pub'!$K:$K,"&lt;=31/12/2015")</f>
        <v>0</v>
      </c>
      <c r="P11" s="338">
        <f>COUNTIFS('EME Pub'!$K:$K,"&gt;=01/01/2016",'EME Pub'!$K:$K,"&lt;=31/01/2016",'EME Pub'!A:A,'Publication count'!C:C)</f>
        <v>0</v>
      </c>
      <c r="Q11" s="339">
        <f>SUM(Prod_PubCountDetail[[#This Row],[January]:[Jan for Dec]])</f>
        <v>6</v>
      </c>
    </row>
    <row r="12" spans="1:17" ht="16.5" customHeight="1">
      <c r="A12" s="54">
        <v>2015</v>
      </c>
      <c r="B12" s="54" t="s">
        <v>2081</v>
      </c>
      <c r="C12" s="338">
        <v>3</v>
      </c>
      <c r="D12" s="338">
        <f>COUNTIFS('HS&amp;DR Pub'!$K:$K,"&gt;=01/01/2015",'HS&amp;DR Pub'!$K:$K,"&lt;=31/01/2015",'HS&amp;DR Pub'!A:A,'Publication count'!C:C)</f>
        <v>1</v>
      </c>
      <c r="E12" s="338">
        <f>COUNTIFS('HS&amp;DR Pub'!$K:$K,"&gt;=01/02/2015",'HS&amp;DR Pub'!$K:$K,"&lt;=28/02/2015")</f>
        <v>3</v>
      </c>
      <c r="F12" s="338">
        <f>COUNTIFS('HS&amp;DR Pub'!$K:$K,"&gt;=01/03/2015",'HS&amp;DR Pub'!$K:$K,"&lt;=31/03/2015")</f>
        <v>4</v>
      </c>
      <c r="G12" s="338">
        <f>COUNTIFS('HS&amp;DR Pub'!$K:$K,"&gt;=01/04/2015",'HS&amp;DR Pub'!$K:$K,"&lt;=30/04/2015")</f>
        <v>10</v>
      </c>
      <c r="H12" s="338">
        <f>COUNTIFS('HS&amp;DR Pub'!$K:$K,"&gt;=01/05/2015",'HS&amp;DR Pub'!$K:$K,"&lt;=30/05/2015")</f>
        <v>8</v>
      </c>
      <c r="I12" s="338">
        <f>COUNTIFS('HS&amp;DR Pub'!$K:$K,"&gt;=01/06/2015",'HS&amp;DR Pub'!$K:$K,"&lt;=30/06/2015")</f>
        <v>1</v>
      </c>
      <c r="J12" s="338">
        <f>COUNTIFS('HS&amp;DR Pub'!$K:$K,"&gt;=01/07/2015",'HS&amp;DR Pub'!$K:$K,"&lt;=31/07/2015")</f>
        <v>5</v>
      </c>
      <c r="K12" s="338">
        <f>COUNTIFS('HS&amp;DR Pub'!$K:$K,"&gt;=01/08/2015",'HS&amp;DR Pub'!$K:$K,"&lt;=31/08/2015")</f>
        <v>6</v>
      </c>
      <c r="L12" s="338">
        <f>COUNTIFS('HS&amp;DR Pub'!$K:$K,"&gt;=01/09/2015",'HS&amp;DR Pub'!$K:$K,"&lt;=30/09/2015")</f>
        <v>3</v>
      </c>
      <c r="M12" s="338">
        <f>COUNTIFS('HS&amp;DR Pub'!$K:$K,"&gt;=01/10/2015",'HS&amp;DR Pub'!$K:$K,"&lt;=31/10/2015")</f>
        <v>1</v>
      </c>
      <c r="N12" s="338">
        <f>COUNTIFS('HS&amp;DR Pub'!$K:$K,"&gt;=01/11/2015",'HS&amp;DR Pub'!$K:$K,"&lt;=30/11/2015")</f>
        <v>1</v>
      </c>
      <c r="O12" s="338">
        <f>COUNTIFS('HS&amp;DR Pub'!$K:$K,"&gt;=01/12/2015",'HS&amp;DR Pub'!$K:$K,"&lt;=31/12/2015")</f>
        <v>3</v>
      </c>
      <c r="P12" s="338">
        <f>COUNTIFS('HS&amp;DR Pub'!$K:$K,"&gt;=01/01/2016",'HS&amp;DR Pub'!$K:$K,"&lt;=31/01/2016",'HS&amp;DR Pub'!A:A,'Publication count'!C:C)</f>
        <v>0</v>
      </c>
      <c r="Q12" s="339">
        <f>SUM(Prod_PubCountDetail[[#This Row],[January]:[Jan for Dec]])</f>
        <v>46</v>
      </c>
    </row>
    <row r="13" spans="1:17" ht="16.5" customHeight="1">
      <c r="A13" s="54">
        <v>2015</v>
      </c>
      <c r="B13" s="54" t="s">
        <v>215</v>
      </c>
      <c r="C13" s="338">
        <v>19</v>
      </c>
      <c r="D13" s="338">
        <f>COUNTIFS('HTA Pub'!$K:$K,"&gt;=01/01/2015",'HTA Pub'!$K:$K,"&lt;=31/01/2015",'HTA Pub'!A:A,'Publication count'!C:C)</f>
        <v>7</v>
      </c>
      <c r="E13" s="338">
        <f>COUNTIFS('HTA Pub'!$K:$K,"&gt;=01/02/2015",'HTA Pub'!$K:$K,"&lt;=28/02/2015")</f>
        <v>10</v>
      </c>
      <c r="F13" s="338">
        <f>COUNTIFS('HTA Pub'!$K:$K,"&gt;=01/03/2015",'HTA Pub'!$K:$K,"&lt;=31/03/2015")</f>
        <v>6</v>
      </c>
      <c r="G13" s="338">
        <f>COUNTIFS('HTA Pub'!$K:$K,"&gt;=01/04/2015",'HTA Pub'!$K:$K,"&lt;=30/04/2015")</f>
        <v>8</v>
      </c>
      <c r="H13" s="338">
        <f>COUNTIFS('HTA Pub'!$K:$K,"&gt;=01/05/2015",'HTA Pub'!$K:$K,"&lt;=30/05/2015")</f>
        <v>8</v>
      </c>
      <c r="I13" s="338">
        <f>COUNTIFS('HTA Pub'!$K:$K,"&gt;=01/06/2015",'HTA Pub'!$K:$K,"&lt;=30/06/2015")</f>
        <v>2</v>
      </c>
      <c r="J13" s="338">
        <f>COUNTIFS('HTA Pub'!$K:$K,"&gt;=01/07/2015",'HTA Pub'!$K:$K,"&lt;=31/07/2015")</f>
        <v>20</v>
      </c>
      <c r="K13" s="338">
        <f>COUNTIFS('HTA Pub'!$K:$K,"&gt;=01/08/2015",'HTA Pub'!$K:$K,"&lt;=31/08/2015")</f>
        <v>5</v>
      </c>
      <c r="L13" s="338">
        <f>COUNTIFS('HTA Pub'!$K:$K,"&gt;=01/09/2015",'HTA Pub'!$K:$K,"&lt;=30/09/2015")</f>
        <v>10</v>
      </c>
      <c r="M13" s="338">
        <f>COUNTIFS('HTA Pub'!$K:$K,"&gt;=01/10/2015",'HTA Pub'!$K:$K,"&lt;=31/10/2015")</f>
        <v>12</v>
      </c>
      <c r="N13" s="338">
        <f>COUNTIFS('HTA Pub'!$K:$K,"&gt;=01/11/2015",'HTA Pub'!$K:$K,"&lt;=30/11/2015")</f>
        <v>9</v>
      </c>
      <c r="O13" s="338">
        <f>COUNTIFS('HTA Pub'!$K:$K,"&gt;=01/12/2015",'HTA Pub'!$K:$K,"&lt;=31/12/2015")</f>
        <v>5</v>
      </c>
      <c r="P13" s="338">
        <f>COUNTIFS('HTA Pub'!$K:$K,"&gt;=01/01/2016",'HTA Pub'!$K:$K,"&lt;=31/01/2016",'HTA Pub'!A:A,'Publication count'!C:C)</f>
        <v>0</v>
      </c>
      <c r="Q13" s="339">
        <f>SUM(Prod_PubCountDetail[[#This Row],[January]:[Jan for Dec]])</f>
        <v>102</v>
      </c>
    </row>
    <row r="14" spans="1:17" ht="16.5" customHeight="1">
      <c r="A14" s="54">
        <v>2015</v>
      </c>
      <c r="B14" s="54" t="s">
        <v>2082</v>
      </c>
      <c r="C14" s="338">
        <v>3</v>
      </c>
      <c r="D14" s="338">
        <f>COUNTIFS('PGfAR Pub'!$K:$K,"&gt;=01/01/2015",'PGfAR Pub'!$K:$K,"&lt;=31/01/2015",'PGfAR Pub'!A:A,'Publication count'!C:C)</f>
        <v>0</v>
      </c>
      <c r="E14" s="338">
        <f>COUNTIFS('PGfAR Pub'!$K:$K,"&gt;=01/02/2015",'PGfAR Pub'!$K:$K,"&lt;=28/02/2015")</f>
        <v>0</v>
      </c>
      <c r="F14" s="338">
        <f>COUNTIFS('PGfAR Pub'!$K:$K,"&gt;=01/03/2015",'PGfAR Pub'!$K:$K,"&lt;=31/03/2015")</f>
        <v>1</v>
      </c>
      <c r="G14" s="338">
        <f>COUNTIFS('PGfAR Pub'!$K:$K,"&gt;=01/04/2015",'PGfAR Pub'!$K:$K,"&lt;=30/04/2015")</f>
        <v>0</v>
      </c>
      <c r="H14" s="338">
        <f>COUNTIFS('PGfAR Pub'!$K:$K,"&gt;=01/05/2015",'PGfAR Pub'!$K:$K,"&lt;=30/05/2015")</f>
        <v>3</v>
      </c>
      <c r="I14" s="338">
        <f>COUNTIFS('PGfAR Pub'!$K:$K,"&gt;=01/06/2015",'PGfAR Pub'!$K:$K,"&lt;=30/06/2015")</f>
        <v>0</v>
      </c>
      <c r="J14" s="338">
        <f>COUNTIFS('PGfAR Pub'!$K:$K,"&gt;=01/07/2015",'PGfAR Pub'!$K:$K,"&lt;=31/07/2015")</f>
        <v>0</v>
      </c>
      <c r="K14" s="338">
        <f>COUNTIFS('PGfAR Pub'!$K:$K,"&gt;=01/08/2015",'PGfAR Pub'!$K:$K,"&lt;=31/08/2015")</f>
        <v>1</v>
      </c>
      <c r="L14" s="338">
        <f>COUNTIFS('PGfAR Pub'!$K:$K,"&gt;=01/09/2015",'PGfAR Pub'!$K:$K,"&lt;=30/09/2015")</f>
        <v>1</v>
      </c>
      <c r="M14" s="338">
        <f>COUNTIFS('PGfAR Pub'!$K:$K,"&gt;=01/10/2015",'PGfAR Pub'!$K:$K,"&lt;=31/10/2015")</f>
        <v>0</v>
      </c>
      <c r="N14" s="338">
        <f>COUNTIFS('PGfAR Pub'!$K:$K,"&gt;=01/11/2015",'PGfAR Pub'!$K:$K,"&lt;=30/11/2015")</f>
        <v>0</v>
      </c>
      <c r="O14" s="338">
        <f>COUNTIFS('PGfAR Pub'!$K:$K,"&gt;=01/12/2015",'PGfAR Pub'!$K:$K,"&lt;=31/12/2015")</f>
        <v>0</v>
      </c>
      <c r="P14" s="338">
        <f>COUNTIFS('PGfAR Pub'!$K:$K,"&gt;=01/01/2016",'PGfAR Pub'!$K:$K,"&lt;=31/01/2016",'PGfAR Pub'!A:A,'Publication count'!C:C)</f>
        <v>0</v>
      </c>
      <c r="Q14" s="339">
        <f>SUM(Prod_PubCountDetail[[#This Row],[January]:[Jan for Dec]])</f>
        <v>6</v>
      </c>
    </row>
    <row r="15" spans="1:17" ht="16.5" customHeight="1">
      <c r="A15" s="54">
        <v>2015</v>
      </c>
      <c r="B15" s="54" t="s">
        <v>2083</v>
      </c>
      <c r="C15" s="338">
        <v>3</v>
      </c>
      <c r="D15" s="338">
        <f>COUNTIFS('PHR Pub'!$K:$K,"&gt;=01/01/2015",'PHR Pub'!$K:$K,"&lt;=31/01/2015",'PHR Pub'!A:A,'Publication count'!C:C)</f>
        <v>0</v>
      </c>
      <c r="E15" s="338">
        <f>COUNTIFS('PHR Pub'!$K:$K,"&gt;=01/02/2015",'PHR Pub'!$K:$K,"&lt;=28/02/2015")</f>
        <v>3</v>
      </c>
      <c r="F15" s="338">
        <f>COUNTIFS('PHR Pub'!$K:$K,"&gt;=01/03/2015",'PHR Pub'!$K:$K,"&lt;=31/03/2015")</f>
        <v>1</v>
      </c>
      <c r="G15" s="338">
        <f>COUNTIFS('PHR Pub'!$K:$K,"&gt;=01/04/2015",'PHR Pub'!$K:$K,"&lt;=30/04/2015")</f>
        <v>0</v>
      </c>
      <c r="H15" s="338">
        <f>COUNTIFS('PHR Pub'!$K:$K,"&gt;=01/05/2015",'PHR Pub'!$K:$K,"&lt;=30/05/2015")</f>
        <v>1</v>
      </c>
      <c r="I15" s="338">
        <f>COUNTIFS('PHR Pub'!$K:$K,"&gt;=01/06/2015",'PHR Pub'!$K:$K,"&lt;=30/06/2015")</f>
        <v>0</v>
      </c>
      <c r="J15" s="338">
        <f>COUNTIFS('PHR Pub'!$K:$K,"&gt;=01/07/2015",'PHR Pub'!$K:$K,"&lt;=31/07/2015")</f>
        <v>3</v>
      </c>
      <c r="K15" s="338">
        <f>COUNTIFS('PHR Pub'!$K:$K,"&gt;=01/08/2015",'PHR Pub'!$K:$K,"&lt;=31/08/2015")</f>
        <v>1</v>
      </c>
      <c r="L15" s="338">
        <f>COUNTIFS('PHR Pub'!$K:$K,"&gt;=01/09/2015",'PHR Pub'!$K:$K,"&lt;=30/09/2015")</f>
        <v>2</v>
      </c>
      <c r="M15" s="338">
        <f>COUNTIFS('PHR Pub'!$K:$K,"&gt;=01/10/2015",'PHR Pub'!$K:$K,"&lt;=31/10/2015")</f>
        <v>1</v>
      </c>
      <c r="N15" s="338">
        <f>COUNTIFS('PHR Pub'!$K:$K,"&gt;=01/11/2015",'PHR Pub'!$K:$K,"&lt;=30/11/2015")</f>
        <v>2</v>
      </c>
      <c r="O15" s="338">
        <f>COUNTIFS('PHR Pub'!$K:$K,"&gt;=01/12/2015",'PHR Pub'!$K:$K,"&lt;=31/12/2015")</f>
        <v>1</v>
      </c>
      <c r="P15" s="338">
        <f>COUNTIFS('PHR Pub'!$K:$K,"&gt;=01/01/2016",'PHR Pub'!$K:$K,"&lt;=31/01/2016",'PHR Pub'!A:A,'Publication count'!C:C)</f>
        <v>0</v>
      </c>
      <c r="Q15" s="339">
        <f>SUM(Prod_PubCountDetail[[#This Row],[January]:[Jan for Dec]])</f>
        <v>15</v>
      </c>
    </row>
    <row r="16" spans="1:17" ht="16.5" customHeight="1">
      <c r="A16" s="54">
        <v>2016</v>
      </c>
      <c r="B16" s="54" t="s">
        <v>1825</v>
      </c>
      <c r="C16" s="338">
        <v>3</v>
      </c>
      <c r="D16" s="338">
        <f>COUNTIFS('EME Pub'!$K:$K,"&gt;=01/01/2016",'EME Pub'!$K:$K,"&lt;=31/01/2016",'EME Pub'!A:A,'Publication count'!C:C)</f>
        <v>1</v>
      </c>
      <c r="E16" s="338">
        <f>COUNTIFS('EME Pub'!$K:$K,"&gt;=01/02/2016",'EME Pub'!$K:$K,"&lt;=28/02/2016")</f>
        <v>0</v>
      </c>
      <c r="F16" s="338">
        <f>COUNTIFS('EME Pub'!$K:$K,"&gt;=01/03/2016",'EME Pub'!$K:$K,"&lt;=31/03/2016")</f>
        <v>1</v>
      </c>
      <c r="G16" s="338">
        <f>COUNTIFS('EME Pub'!$K:$K,"&gt;=01/04/2016",'EME Pub'!$K:$K,"&lt;=30/04/2016")</f>
        <v>1</v>
      </c>
      <c r="H16" s="338">
        <f>COUNTIFS('EME Pub'!$K:$K,"&gt;=01/05/2016",'EME Pub'!$K:$K,"&lt;=30/05/2016")</f>
        <v>0</v>
      </c>
      <c r="I16" s="338">
        <f>COUNTIFS('EME Pub'!$K:$K,"&gt;=01/06/2016",'EME Pub'!$K:$K,"&lt;=30/06/2016")</f>
        <v>1</v>
      </c>
      <c r="J16" s="338">
        <f>COUNTIFS('EME Pub'!$K:$K,"&gt;=01/07/2016",'EME Pub'!$K:$K,"&lt;=31/07/2016")</f>
        <v>1</v>
      </c>
      <c r="K16" s="338">
        <f>COUNTIFS('EME Pub'!$K:$K,"&gt;=01/08/2016",'EME Pub'!$K:$K,"&lt;=31/08/2016")</f>
        <v>1</v>
      </c>
      <c r="L16" s="338">
        <f>COUNTIFS('EME Pub'!$K:$K,"&gt;=01/09/2016",'EME Pub'!$K:$K,"&lt;=30/09/2016")</f>
        <v>1</v>
      </c>
      <c r="M16" s="338">
        <f>COUNTIFS('EME Pub'!$K:$K,"&gt;=01/10/2016",'EME Pub'!$K:$K,"&lt;=31/10/2016")</f>
        <v>0</v>
      </c>
      <c r="N16" s="338">
        <f>COUNTIFS('EME Pub'!$K:$K,"&gt;=01/11/2016",'EME Pub'!$K:$K,"&lt;=30/11/2016")</f>
        <v>1</v>
      </c>
      <c r="O16" s="338">
        <f>COUNTIFS('EME Pub'!$K:$K,"&gt;=01/12/2016",'EME Pub'!$K:$K,"&lt;=31/12/2016")</f>
        <v>2</v>
      </c>
      <c r="P16" s="338">
        <f>COUNTIFS('EME Pub'!$K:$K,"&gt;=01/01/2017",'EME Pub'!$K:$K,"&lt;=31/01/2017",'EME Pub'!A:A,'Publication count'!C:C)</f>
        <v>0</v>
      </c>
      <c r="Q16" s="339">
        <f>SUM(Prod_PubCountDetail[[#This Row],[January]:[Jan for Dec]])</f>
        <v>10</v>
      </c>
    </row>
    <row r="17" spans="1:17" ht="16.5" customHeight="1">
      <c r="A17" s="54">
        <v>2016</v>
      </c>
      <c r="B17" s="54" t="s">
        <v>2081</v>
      </c>
      <c r="C17" s="338">
        <v>4</v>
      </c>
      <c r="D17" s="338">
        <f>COUNTIFS('HS&amp;DR Pub'!$K:$K,"&gt;=01/01/2016",'HS&amp;DR Pub'!$K:$K,"&lt;=31/01/2016",'HS&amp;DR Pub'!A:A,'Publication count'!C:C)</f>
        <v>3</v>
      </c>
      <c r="E17" s="338">
        <f>COUNTIFS('HS&amp;DR Pub'!$K:$K,"&gt;=01/02/2016",'HS&amp;DR Pub'!$K:$K,"&lt;=28/02/2016")</f>
        <v>3</v>
      </c>
      <c r="F17" s="338">
        <f>COUNTIFS('HS&amp;DR Pub'!$K:$K,"&gt;=01/03/2016",'HS&amp;DR Pub'!$K:$K,"&lt;=31/03/2016")</f>
        <v>4</v>
      </c>
      <c r="G17" s="338">
        <f>COUNTIFS('HS&amp;DR Pub'!$K:$K,"&gt;=01/04/2016",'HS&amp;DR Pub'!$K:$K,"&lt;=30/04/2016")</f>
        <v>3</v>
      </c>
      <c r="H17" s="338">
        <f>COUNTIFS('HS&amp;DR Pub'!$K:$K,"&gt;=01/05/2016",'HS&amp;DR Pub'!$K:$K,"&lt;=30/05/2016")</f>
        <v>5</v>
      </c>
      <c r="I17" s="338">
        <f>COUNTIFS('HS&amp;DR Pub'!$K:$K,"&gt;=01/06/2016",'HS&amp;DR Pub'!$K:$K,"&lt;=30/06/2016")</f>
        <v>2</v>
      </c>
      <c r="J17" s="338">
        <f>COUNTIFS('HS&amp;DR Pub'!$K:$K,"&gt;=01/07/2016",'HS&amp;DR Pub'!$K:$K,"&lt;=31/07/2016")</f>
        <v>1</v>
      </c>
      <c r="K17" s="338">
        <f>COUNTIFS('HS&amp;DR Pub'!$K:$K,"&gt;=01/08/2016",'HS&amp;DR Pub'!$K:$K,"&lt;=31/08/2016")</f>
        <v>3</v>
      </c>
      <c r="L17" s="338">
        <f>COUNTIFS('HS&amp;DR Pub'!$K:$K,"&gt;=01/09/2016",'HS&amp;DR Pub'!$K:$K,"&lt;=30/09/2016")</f>
        <v>4</v>
      </c>
      <c r="M17" s="338">
        <f>COUNTIFS('HS&amp;DR Pub'!$K:$K,"&gt;=01/10/2016",'HS&amp;DR Pub'!$K:$K,"&lt;=31/10/2016")</f>
        <v>4</v>
      </c>
      <c r="N17" s="338">
        <f>COUNTIFS('HS&amp;DR Pub'!$K:$K,"&gt;=01/11/2016",'HS&amp;DR Pub'!$K:$K,"&lt;=30/11/2016")</f>
        <v>1</v>
      </c>
      <c r="O17" s="338">
        <f>COUNTIFS('HS&amp;DR Pub'!$K:$K,"&gt;=01/12/2016",'HS&amp;DR Pub'!$K:$K,"&lt;=31/12/2016")</f>
        <v>2</v>
      </c>
      <c r="P17" s="338">
        <f>COUNTIFS('HS&amp;DR Pub'!$K:$K,"&gt;=01/01/2017",'HS&amp;DR Pub'!$K:$K,"&lt;=31/01/2017",'HS&amp;DR Pub'!A:A,'Publication count'!C:C)</f>
        <v>0</v>
      </c>
      <c r="Q17" s="339">
        <f>SUM(Prod_PubCountDetail[[#This Row],[January]:[Jan for Dec]])</f>
        <v>35</v>
      </c>
    </row>
    <row r="18" spans="1:17" ht="16.5" customHeight="1">
      <c r="A18" s="54">
        <v>2016</v>
      </c>
      <c r="B18" s="54" t="s">
        <v>215</v>
      </c>
      <c r="C18" s="338">
        <v>20</v>
      </c>
      <c r="D18" s="338">
        <f>COUNTIFS('HTA Pub'!$K:$K,"&gt;=01/01/2016",'HTA Pub'!$K:$K,"&lt;=31/01/2016",'HTA Pub'!A:A,'Publication count'!C:C)</f>
        <v>7</v>
      </c>
      <c r="E18" s="338">
        <f>COUNTIFS('HTA Pub'!$K:$K,"&gt;=01/02/2016",'HTA Pub'!$K:$K,"&lt;=28/02/2016")</f>
        <v>7</v>
      </c>
      <c r="F18" s="338">
        <f>COUNTIFS('HTA Pub'!$K:$K,"&gt;=01/03/2016",'HTA Pub'!$K:$K,"&lt;=31/03/2016")</f>
        <v>8</v>
      </c>
      <c r="G18" s="338">
        <f>COUNTIFS('HTA Pub'!$K:$K,"&gt;=01/04/2016",'HTA Pub'!$K:$K,"&lt;=30/04/2016")</f>
        <v>10</v>
      </c>
      <c r="H18" s="338">
        <f>COUNTIFS('HTA Pub'!$K:$K,"&gt;=01/05/2016",'HTA Pub'!$K:$K,"&lt;=30/05/2016")</f>
        <v>9</v>
      </c>
      <c r="I18" s="338">
        <f>COUNTIFS('HTA Pub'!$K:$K,"&gt;=01/06/2016",'HTA Pub'!$K:$K,"&lt;=30/06/2016")</f>
        <v>5</v>
      </c>
      <c r="J18" s="338">
        <f>COUNTIFS('HTA Pub'!$K:$K,"&gt;=01/07/2016",'HTA Pub'!$K:$K,"&lt;=31/07/2016")</f>
        <v>8</v>
      </c>
      <c r="K18" s="338">
        <f>COUNTIFS('HTA Pub'!$K:$K,"&gt;=01/08/2016",'HTA Pub'!$K:$K,"&lt;=31/08/2016")</f>
        <v>12</v>
      </c>
      <c r="L18" s="338">
        <f>COUNTIFS('HTA Pub'!$K:$K,"&gt;=01/09/2016",'HTA Pub'!$K:$K,"&lt;=30/09/2016")</f>
        <v>7</v>
      </c>
      <c r="M18" s="338">
        <f>COUNTIFS('HTA Pub'!$K:$K,"&gt;=01/10/2016",'HTA Pub'!$K:$K,"&lt;=31/10/2016")</f>
        <v>4</v>
      </c>
      <c r="N18" s="338">
        <f>COUNTIFS('HTA Pub'!$K:$K,"&gt;=01/11/2016",'HTA Pub'!$K:$K,"&lt;=30/11/2016")</f>
        <v>8</v>
      </c>
      <c r="O18" s="338">
        <f>COUNTIFS('HTA Pub'!$K:$K,"&gt;=01/12/2016",'HTA Pub'!$K:$K,"&lt;=31/12/2016")</f>
        <v>9</v>
      </c>
      <c r="P18" s="338">
        <f>COUNTIFS('HTA Pub'!$K:$K,"&gt;=01/01/2017",'HTA Pub'!$K:$K,"&lt;=31/01/2017",'HTA Pub'!A:A,'Publication count'!C:C)</f>
        <v>1</v>
      </c>
      <c r="Q18" s="339">
        <f>SUM(Prod_PubCountDetail[[#This Row],[January]:[Jan for Dec]])</f>
        <v>95</v>
      </c>
    </row>
    <row r="19" spans="1:17" ht="16.5" customHeight="1">
      <c r="A19" s="54">
        <v>2016</v>
      </c>
      <c r="B19" s="54" t="s">
        <v>2082</v>
      </c>
      <c r="C19" s="338">
        <v>4</v>
      </c>
      <c r="D19" s="338">
        <f>COUNTIFS('PGfAR Pub'!$K:$K,"&gt;=01/01/2016",'PGfAR Pub'!$K:$K,"&lt;=31/01/2016",'PGfAR Pub'!A:A,'Publication count'!C:C)</f>
        <v>0</v>
      </c>
      <c r="E19" s="338">
        <f>COUNTIFS('PGfAR Pub'!$K:$K,"&gt;=01/02/2016",'PGfAR Pub'!$K:$K,"&lt;=28/02/2016")</f>
        <v>0</v>
      </c>
      <c r="F19" s="338">
        <f>COUNTIFS('PGfAR Pub'!$K:$K,"&gt;=01/03/2016",'PGfAR Pub'!$K:$K,"&lt;=31/03/2016")</f>
        <v>2</v>
      </c>
      <c r="G19" s="338">
        <f>COUNTIFS('PGfAR Pub'!$K:$K,"&gt;=01/04/2016",'PGfAR Pub'!$K:$K,"&lt;=30/04/2016")</f>
        <v>2</v>
      </c>
      <c r="H19" s="338">
        <f>COUNTIFS('PGfAR Pub'!$K:$K,"&gt;=01/05/2016",'PGfAR Pub'!$K:$K,"&lt;=30/05/2016")</f>
        <v>2</v>
      </c>
      <c r="I19" s="338">
        <f>COUNTIFS('PGfAR Pub'!$K:$K,"&gt;=01/06/2016",'PGfAR Pub'!$K:$K,"&lt;=30/06/2016")</f>
        <v>2</v>
      </c>
      <c r="J19" s="338">
        <f>COUNTIFS('PGfAR Pub'!$K:$K,"&gt;=01/07/2016",'PGfAR Pub'!$K:$K,"&lt;=31/07/2016")</f>
        <v>2</v>
      </c>
      <c r="K19" s="338">
        <f>COUNTIFS('PGfAR Pub'!$K:$K,"&gt;=01/08/2016",'PGfAR Pub'!$K:$K,"&lt;=31/08/2016")</f>
        <v>2</v>
      </c>
      <c r="L19" s="338">
        <f>COUNTIFS('PGfAR Pub'!$K:$K,"&gt;=01/09/2016",'PGfAR Pub'!$K:$K,"&lt;=30/09/2016")</f>
        <v>2</v>
      </c>
      <c r="M19" s="338">
        <f>COUNTIFS('PGfAR Pub'!$K:$K,"&gt;=01/10/2016",'PGfAR Pub'!$K:$K,"&lt;=31/10/2016")</f>
        <v>1</v>
      </c>
      <c r="N19" s="338">
        <f>COUNTIFS('PGfAR Pub'!$K:$K,"&gt;=01/11/2016",'PGfAR Pub'!$K:$K,"&lt;=30/11/2016")</f>
        <v>1</v>
      </c>
      <c r="O19" s="338">
        <f>COUNTIFS('PGfAR Pub'!$K:$K,"&gt;=01/12/2016",'PGfAR Pub'!$K:$K,"&lt;=31/12/2016")</f>
        <v>5</v>
      </c>
      <c r="P19" s="338">
        <f>COUNTIFS('PGfAR Pub'!$K:$K,"&gt;=01/01/2017",'PGfAR Pub'!$K:$K,"&lt;=31/01/2017",'PGfAR Pub'!A:A,'Publication count'!C:C)</f>
        <v>0</v>
      </c>
      <c r="Q19" s="339">
        <f>SUM(Prod_PubCountDetail[[#This Row],[January]:[Jan for Dec]])</f>
        <v>21</v>
      </c>
    </row>
    <row r="20" spans="1:17" ht="16.5" customHeight="1">
      <c r="A20" s="54">
        <v>2016</v>
      </c>
      <c r="B20" s="54" t="s">
        <v>2083</v>
      </c>
      <c r="C20" s="338">
        <v>4</v>
      </c>
      <c r="D20" s="338">
        <f>COUNTIFS('PHR Pub'!$K:$K,"&gt;=01/01/2016",'PHR Pub'!$K:$K,"&lt;=31/01/2016",'PHR Pub'!A:A,'Publication count'!C:C)</f>
        <v>1</v>
      </c>
      <c r="E20" s="338">
        <f>COUNTIFS('PHR Pub'!$K:$K,"&gt;=01/02/2016",'PHR Pub'!$K:$K,"&lt;=28/02/2016")</f>
        <v>0</v>
      </c>
      <c r="F20" s="338">
        <f>COUNTIFS('PHR Pub'!$K:$K,"&gt;=01/03/2016",'PHR Pub'!$K:$K,"&lt;=31/03/2016")</f>
        <v>1</v>
      </c>
      <c r="G20" s="338">
        <f>COUNTIFS('PHR Pub'!$K:$K,"&gt;=01/04/2016",'PHR Pub'!$K:$K,"&lt;=30/04/2016")</f>
        <v>2</v>
      </c>
      <c r="H20" s="338">
        <f>COUNTIFS('PHR Pub'!$K:$K,"&gt;=01/05/2016",'PHR Pub'!$K:$K,"&lt;=30/05/2016")</f>
        <v>1</v>
      </c>
      <c r="I20" s="338">
        <f>COUNTIFS('PHR Pub'!$K:$K,"&gt;=01/06/2016",'PHR Pub'!$K:$K,"&lt;=30/06/2016")</f>
        <v>2</v>
      </c>
      <c r="J20" s="338">
        <f>COUNTIFS('PHR Pub'!$K:$K,"&gt;=01/07/2016",'PHR Pub'!$K:$K,"&lt;=31/07/2016")</f>
        <v>1</v>
      </c>
      <c r="K20" s="338">
        <f>COUNTIFS('PHR Pub'!$K:$K,"&gt;=01/08/2016",'PHR Pub'!$K:$K,"&lt;=31/08/2016")</f>
        <v>0</v>
      </c>
      <c r="L20" s="338">
        <f>COUNTIFS('PHR Pub'!$K:$K,"&gt;=01/09/2016",'PHR Pub'!$K:$K,"&lt;=30/09/2016")</f>
        <v>1</v>
      </c>
      <c r="M20" s="338">
        <f>COUNTIFS('PHR Pub'!$K:$K,"&gt;=01/10/2016",'PHR Pub'!$K:$K,"&lt;=31/10/2016")</f>
        <v>0</v>
      </c>
      <c r="N20" s="338">
        <f>COUNTIFS('PHR Pub'!$K:$K,"&gt;=01/11/2016",'PHR Pub'!$K:$K,"&lt;=30/11/2016")</f>
        <v>0</v>
      </c>
      <c r="O20" s="338">
        <f>COUNTIFS('PHR Pub'!$K:$K,"&gt;=01/12/2016",'PHR Pub'!$K:$K,"&lt;=31/12/2016")</f>
        <v>1</v>
      </c>
      <c r="P20" s="338">
        <f>COUNTIFS('PHR Pub'!$K:$K,"&gt;=01/01/2017",'PHR Pub'!$K:$K,"&lt;=31/01/2017",'PHR Pub'!A:A,'Publication count'!C:C)</f>
        <v>0</v>
      </c>
      <c r="Q20" s="339">
        <f>SUM(Prod_PubCountDetail[[#This Row],[January]:[Jan for Dec]])</f>
        <v>10</v>
      </c>
    </row>
    <row r="21" spans="1:17" ht="16.5" customHeight="1">
      <c r="A21" s="54">
        <v>2017</v>
      </c>
      <c r="B21" s="54" t="s">
        <v>1825</v>
      </c>
      <c r="C21" s="338">
        <v>4</v>
      </c>
      <c r="D21" s="338">
        <f>COUNTIFS('EME Pub'!$K:$K,"&gt;=01/01/2017",'EME Pub'!$K:$K,"&lt;=31/01/2017",'EME Pub'!A:A,'Publication count'!C:C)</f>
        <v>0</v>
      </c>
      <c r="E21" s="338">
        <f>COUNTIFS('EME Pub'!$K:$K,"&gt;=01/02/2017",'EME Pub'!$K:$K,"&lt;=28/02/2017")</f>
        <v>1</v>
      </c>
      <c r="F21" s="338">
        <f>COUNTIFS('EME Pub'!$K:$K,"&gt;=01/03/2017",'EME Pub'!$K:$K,"&lt;=31/03/2017")</f>
        <v>0</v>
      </c>
      <c r="G21" s="338">
        <f>COUNTIFS('EME Pub'!$K:$K,"&gt;=01/04/2017",'EME Pub'!$K:$K,"&lt;=30/04/2017")</f>
        <v>2</v>
      </c>
      <c r="H21" s="338">
        <f>COUNTIFS('EME Pub'!$K:$K,"&gt;=01/05/2017",'EME Pub'!$K:$K,"&lt;=30/05/2017")</f>
        <v>0</v>
      </c>
      <c r="I21" s="338">
        <f>COUNTIFS('EME Pub'!$K:$K,"&gt;=01/06/2017",'EME Pub'!$K:$K,"&lt;=30/06/2017")</f>
        <v>0</v>
      </c>
      <c r="J21" s="338">
        <f>COUNTIFS('EME Pub'!$K:$K,"&gt;=01/07/2017",'EME Pub'!$K:$K,"&lt;=31/07/2017")</f>
        <v>0</v>
      </c>
      <c r="K21" s="338">
        <f>COUNTIFS('EME Pub'!$K:$K,"&gt;=01/08/2017",'EME Pub'!$K:$K,"&lt;=31/08/2017")</f>
        <v>0</v>
      </c>
      <c r="L21" s="338">
        <f>COUNTIFS('EME Pub'!$K:$K,"&gt;=01/09/2017",'EME Pub'!$K:$K,"&lt;=30/09/2017")</f>
        <v>1</v>
      </c>
      <c r="M21" s="338">
        <f>COUNTIFS('EME Pub'!$K:$K,"&gt;=01/10/2017",'EME Pub'!$K:$K,"&lt;=31/10/2017")</f>
        <v>0</v>
      </c>
      <c r="N21" s="338">
        <f>COUNTIFS('EME Pub'!$K:$K,"&gt;=01/11/2017",'EME Pub'!$K:$K,"&lt;=30/11/2017")</f>
        <v>1</v>
      </c>
      <c r="O21" s="338">
        <f>COUNTIFS('EME Pub'!$K:$K,"&gt;=01/12/2017",'EME Pub'!$K:$K,"&lt;=31/12/2017")</f>
        <v>0</v>
      </c>
      <c r="P21" s="338">
        <f>COUNTIFS('EME Pub'!$K:$K,"&gt;=01/01/2018",'EME Pub'!$K:$K,"&lt;=31/01/2018",'EME Pub'!A:A,'Publication count'!C:C)</f>
        <v>0</v>
      </c>
      <c r="Q21" s="339">
        <f>SUM(Prod_PubCountDetail[[#This Row],[January]:[Jan for Dec]])</f>
        <v>5</v>
      </c>
    </row>
    <row r="22" spans="1:17" ht="16.5" customHeight="1">
      <c r="A22" s="54">
        <v>2017</v>
      </c>
      <c r="B22" s="54" t="s">
        <v>2081</v>
      </c>
      <c r="C22" s="338">
        <v>5</v>
      </c>
      <c r="D22" s="338">
        <f>COUNTIFS('HS&amp;DR Pub'!$K:$K,"&gt;=01/01/2017",'HS&amp;DR Pub'!$K:$K,"&lt;=31/01/2017",'HS&amp;DR Pub'!A:A,'Publication count'!C:C)</f>
        <v>4</v>
      </c>
      <c r="E22" s="338">
        <f>COUNTIFS('HS&amp;DR Pub'!$K:$K,"&gt;=01/02/2017",'HS&amp;DR Pub'!$K:$K,"&lt;=28/02/2017")</f>
        <v>5</v>
      </c>
      <c r="F22" s="338">
        <f>COUNTIFS('HS&amp;DR Pub'!$K:$K,"&gt;=01/03/2017",'HS&amp;DR Pub'!$K:$K,"&lt;=31/03/2017")</f>
        <v>4</v>
      </c>
      <c r="G22" s="338">
        <f>COUNTIFS('HS&amp;DR Pub'!$K:$K,"&gt;=01/04/2017",'HS&amp;DR Pub'!$K:$K,"&lt;=30/04/2017")</f>
        <v>2</v>
      </c>
      <c r="H22" s="338">
        <f>COUNTIFS('HS&amp;DR Pub'!$K:$K,"&gt;=01/05/2017",'HS&amp;DR Pub'!$K:$K,"&lt;=30/05/2017")</f>
        <v>0</v>
      </c>
      <c r="I22" s="338">
        <f>COUNTIFS('HS&amp;DR Pub'!$K:$K,"&gt;=01/06/2017",'HS&amp;DR Pub'!$K:$K,"&lt;=30/06/2017")</f>
        <v>6</v>
      </c>
      <c r="J22" s="338">
        <f>COUNTIFS('HS&amp;DR Pub'!$K:$K,"&gt;=01/07/2017",'HS&amp;DR Pub'!$K:$K,"&lt;=31/07/2017")</f>
        <v>2</v>
      </c>
      <c r="K22" s="338">
        <f>COUNTIFS('HS&amp;DR Pub'!$K:$K,"&gt;=01/08/2017",'HS&amp;DR Pub'!$K:$K,"&lt;=31/08/2017")</f>
        <v>0</v>
      </c>
      <c r="L22" s="338">
        <f>COUNTIFS('HS&amp;DR Pub'!$K:$K,"&gt;=01/09/2017",'HS&amp;DR Pub'!$K:$K,"&lt;=30/09/2017")</f>
        <v>2</v>
      </c>
      <c r="M22" s="338">
        <f>COUNTIFS('HS&amp;DR Pub'!$K:$K,"&gt;=01/10/2017",'HS&amp;DR Pub'!$K:$K,"&lt;=31/10/2017")</f>
        <v>3</v>
      </c>
      <c r="N22" s="338">
        <f>COUNTIFS('HS&amp;DR Pub'!$K:$K,"&gt;=01/11/2017",'HS&amp;DR Pub'!$K:$K,"&lt;=30/11/2017")</f>
        <v>2</v>
      </c>
      <c r="O22" s="338">
        <f>COUNTIFS('HS&amp;DR Pub'!$K:$K,"&gt;=01/12/2017",'HS&amp;DR Pub'!$K:$K,"&lt;=31/12/2017")</f>
        <v>0</v>
      </c>
      <c r="P22" s="338">
        <f>COUNTIFS('HS&amp;DR Pub'!$K:$K,"&gt;=01/01/2018",'HS&amp;DR Pub'!$K:$K,"&lt;=31/01/2018",'HS&amp;DR Pub'!A:A,'Publication count'!C:C)</f>
        <v>1</v>
      </c>
      <c r="Q22" s="339">
        <f>SUM(Prod_PubCountDetail[[#This Row],[January]:[Jan for Dec]])</f>
        <v>31</v>
      </c>
    </row>
    <row r="23" spans="1:17" ht="16.5" customHeight="1">
      <c r="A23" s="54">
        <v>2017</v>
      </c>
      <c r="B23" s="54" t="s">
        <v>215</v>
      </c>
      <c r="C23" s="338">
        <v>21</v>
      </c>
      <c r="D23" s="338">
        <f>COUNTIFS('HTA Pub'!$K:$K,"&gt;=01/01/2017",'HTA Pub'!$K:$K,"&lt;=31/01/2017",'HTA Pub'!A:A,'Publication count'!C:C)</f>
        <v>4</v>
      </c>
      <c r="E23" s="338">
        <f>COUNTIFS('HTA Pub'!$K:$K,"&gt;=01/02/2017",'HTA Pub'!$K:$K,"&lt;=28/02/2017")</f>
        <v>2</v>
      </c>
      <c r="F23" s="338">
        <f>COUNTIFS('HTA Pub'!$K:$K,"&gt;=01/03/2017",'HTA Pub'!$K:$K,"&lt;=31/03/2017")</f>
        <v>4</v>
      </c>
      <c r="G23" s="338">
        <f>COUNTIFS('HTA Pub'!$K:$K,"&gt;=01/04/2017",'HTA Pub'!$K:$K,"&lt;=30/04/2017")</f>
        <v>10</v>
      </c>
      <c r="H23" s="338">
        <f>COUNTIFS('HTA Pub'!$K:$K,"&gt;=01/05/2017",'HTA Pub'!$K:$K,"&lt;=30/05/2017")</f>
        <v>0</v>
      </c>
      <c r="I23" s="338">
        <f>COUNTIFS('HTA Pub'!$K:$K,"&gt;=01/06/2017",'HTA Pub'!$K:$K,"&lt;=30/06/2017")</f>
        <v>16</v>
      </c>
      <c r="J23" s="338">
        <f>COUNTIFS('HTA Pub'!$K:$K,"&gt;=01/07/2017",'HTA Pub'!$K:$K,"&lt;=31/07/2017")</f>
        <v>3</v>
      </c>
      <c r="K23" s="338">
        <f>COUNTIFS('HTA Pub'!$K:$K,"&gt;=01/08/2017",'HTA Pub'!$K:$K,"&lt;=31/08/2017")</f>
        <v>8</v>
      </c>
      <c r="L23" s="338">
        <f>COUNTIFS('HTA Pub'!$K:$K,"&gt;=01/09/2017",'HTA Pub'!$K:$K,"&lt;=30/09/2017")</f>
        <v>6</v>
      </c>
      <c r="M23" s="338">
        <f>COUNTIFS('HTA Pub'!$K:$K,"&gt;=01/10/2017",'HTA Pub'!$K:$K,"&lt;=31/10/2017")</f>
        <v>10</v>
      </c>
      <c r="N23" s="338">
        <f>COUNTIFS('HTA Pub'!$K:$K,"&gt;=01/11/2017",'HTA Pub'!$K:$K,"&lt;=30/11/2017")</f>
        <v>6</v>
      </c>
      <c r="O23" s="338">
        <f>COUNTIFS('HTA Pub'!$K:$K,"&gt;=01/12/2017",'HTA Pub'!$K:$K,"&lt;=31/12/2017")</f>
        <v>12</v>
      </c>
      <c r="P23" s="338">
        <f>COUNTIFS('HTA Pub'!$K:$K,"&gt;=01/01/2018",'HTA Pub'!$K:$K,"&lt;=31/01/2018",'HTA Pub'!A:A,'Publication count'!C:C)</f>
        <v>0</v>
      </c>
      <c r="Q23" s="339">
        <f>SUM(Prod_PubCountDetail[[#This Row],[January]:[Jan for Dec]])</f>
        <v>81</v>
      </c>
    </row>
    <row r="24" spans="1:17" ht="16.5" customHeight="1">
      <c r="A24" s="54">
        <v>2017</v>
      </c>
      <c r="B24" s="54" t="s">
        <v>2082</v>
      </c>
      <c r="C24" s="338">
        <v>5</v>
      </c>
      <c r="D24" s="338">
        <f>COUNTIFS('PGfAR Pub'!$K:$K,"&gt;=01/01/2017",'PGfAR Pub'!$K:$K,"&lt;=31/01/2017",'PGfAR Pub'!A:A,'Publication count'!C:C)</f>
        <v>3</v>
      </c>
      <c r="E24" s="338">
        <f>COUNTIFS('PGfAR Pub'!$K:$K,"&gt;=01/02/2017",'PGfAR Pub'!$K:$K,"&lt;=28/02/2017")</f>
        <v>3</v>
      </c>
      <c r="F24" s="338">
        <f>COUNTIFS('PGfAR Pub'!$K:$K,"&gt;=01/03/2017",'PGfAR Pub'!$K:$K,"&lt;=31/03/2017")</f>
        <v>1</v>
      </c>
      <c r="G24" s="338">
        <f>COUNTIFS('PGfAR Pub'!$K:$K,"&gt;=01/04/2017",'PGfAR Pub'!$K:$K,"&lt;=30/04/2017")</f>
        <v>1</v>
      </c>
      <c r="H24" s="338">
        <f>COUNTIFS('PGfAR Pub'!$K:$K,"&gt;=01/05/2017",'PGfAR Pub'!$K:$K,"&lt;=30/05/2017")</f>
        <v>0</v>
      </c>
      <c r="I24" s="338">
        <f>COUNTIFS('PGfAR Pub'!$K:$K,"&gt;=01/06/2017",'PGfAR Pub'!$K:$K,"&lt;=30/06/2017")</f>
        <v>4</v>
      </c>
      <c r="J24" s="338">
        <f>COUNTIFS('PGfAR Pub'!$K:$K,"&gt;=01/07/2017",'PGfAR Pub'!$K:$K,"&lt;=31/07/2017")</f>
        <v>1</v>
      </c>
      <c r="K24" s="338">
        <f>COUNTIFS('PGfAR Pub'!$K:$K,"&gt;=01/08/2017",'PGfAR Pub'!$K:$K,"&lt;=31/08/2017")</f>
        <v>3</v>
      </c>
      <c r="L24" s="338">
        <f>COUNTIFS('PGfAR Pub'!$K:$K,"&gt;=01/09/2017",'PGfAR Pub'!$K:$K,"&lt;=30/09/2017")</f>
        <v>1</v>
      </c>
      <c r="M24" s="338">
        <f>COUNTIFS('PGfAR Pub'!$K:$K,"&gt;=01/10/2017",'PGfAR Pub'!$K:$K,"&lt;=31/10/2017")</f>
        <v>0</v>
      </c>
      <c r="N24" s="338">
        <f>COUNTIFS('PGfAR Pub'!$K:$K,"&gt;=01/11/2017",'PGfAR Pub'!$K:$K,"&lt;=30/11/2017")</f>
        <v>2</v>
      </c>
      <c r="O24" s="338">
        <f>COUNTIFS('PGfAR Pub'!$K:$K,"&gt;=01/12/2017",'PGfAR Pub'!$K:$K,"&lt;=31/12/2017")</f>
        <v>0</v>
      </c>
      <c r="P24" s="338">
        <f>COUNTIFS('PGfAR Pub'!$K:$K,"&gt;=01/01/2018",'PGfAR Pub'!$K:$K,"&lt;=31/01/2018",'PGfAR Pub'!A:A,'Publication count'!C:C)</f>
        <v>0</v>
      </c>
      <c r="Q24" s="339">
        <f>SUM(Prod_PubCountDetail[[#This Row],[January]:[Jan for Dec]])</f>
        <v>19</v>
      </c>
    </row>
    <row r="25" spans="1:17" ht="16.5" customHeight="1">
      <c r="A25" s="54">
        <v>2017</v>
      </c>
      <c r="B25" s="54" t="s">
        <v>2083</v>
      </c>
      <c r="C25" s="338">
        <v>5</v>
      </c>
      <c r="D25" s="338">
        <f>COUNTIFS('PHR Pub'!$K:$K,"&gt;=01/01/2017",'PHR Pub'!$K:$K,"&lt;=31/01/2017",'PHR Pub'!A:A,'Publication count'!C:C)</f>
        <v>0</v>
      </c>
      <c r="E25" s="338">
        <f>COUNTIFS('PHR Pub'!$K:$K,"&gt;=01/02/2017",'PHR Pub'!$K:$K,"&lt;=28/02/2017")</f>
        <v>0</v>
      </c>
      <c r="F25" s="338">
        <f>COUNTIFS('PHR Pub'!$K:$K,"&gt;=01/03/2017",'PHR Pub'!$K:$K,"&lt;=31/03/2017")</f>
        <v>1</v>
      </c>
      <c r="G25" s="338">
        <f>COUNTIFS('PHR Pub'!$K:$K,"&gt;=01/04/2017",'PHR Pub'!$K:$K,"&lt;=30/04/2017")</f>
        <v>1</v>
      </c>
      <c r="H25" s="338">
        <f>COUNTIFS('PHR Pub'!$K:$K,"&gt;=01/05/2017",'PHR Pub'!$K:$K,"&lt;=30/05/2017")</f>
        <v>0</v>
      </c>
      <c r="I25" s="338">
        <f>COUNTIFS('PHR Pub'!$K:$K,"&gt;=01/06/2017",'PHR Pub'!$K:$K,"&lt;=30/06/2017")</f>
        <v>2</v>
      </c>
      <c r="J25" s="338">
        <f>COUNTIFS('PHR Pub'!$K:$K,"&gt;=01/07/2017",'PHR Pub'!$K:$K,"&lt;=31/07/2017")</f>
        <v>0</v>
      </c>
      <c r="K25" s="338">
        <f>COUNTIFS('PHR Pub'!$K:$K,"&gt;=01/08/2017",'PHR Pub'!$K:$K,"&lt;=31/08/2017")</f>
        <v>0</v>
      </c>
      <c r="L25" s="338">
        <f>COUNTIFS('PHR Pub'!$K:$K,"&gt;=01/09/2017",'PHR Pub'!$K:$K,"&lt;=30/09/2017")</f>
        <v>0</v>
      </c>
      <c r="M25" s="338">
        <f>COUNTIFS('PHR Pub'!$K:$K,"&gt;=01/10/2017",'PHR Pub'!$K:$K,"&lt;=31/10/2017")</f>
        <v>4</v>
      </c>
      <c r="N25" s="338">
        <f>COUNTIFS('PHR Pub'!$K:$K,"&gt;=01/11/2017",'PHR Pub'!$K:$K,"&lt;=30/11/2017")</f>
        <v>1</v>
      </c>
      <c r="O25" s="338">
        <f>COUNTIFS('PHR Pub'!$K:$K,"&gt;=01/12/2017",'PHR Pub'!$K:$K,"&lt;=31/12/2017")</f>
        <v>1</v>
      </c>
      <c r="P25" s="338">
        <f>COUNTIFS('PHR Pub'!$K:$K,"&gt;=01/01/2018",'PHR Pub'!$K:$K,"&lt;=31/01/2018",'PHR Pub'!A:A,'Publication count'!C:C)</f>
        <v>0</v>
      </c>
      <c r="Q25" s="339">
        <f>SUM(Prod_PubCountDetail[[#This Row],[January]:[Jan for Dec]])</f>
        <v>10</v>
      </c>
    </row>
    <row r="26" spans="1:17" ht="16.5" customHeight="1">
      <c r="A26" s="54">
        <v>2018</v>
      </c>
      <c r="B26" s="54" t="s">
        <v>1825</v>
      </c>
      <c r="C26" s="338">
        <v>5</v>
      </c>
      <c r="D26" s="338">
        <f>COUNTIFS('EME Pub'!$K:$K,"&gt;=01/01/2018",'EME Pub'!$K:$K,"&lt;=31/01/2018",'EME Pub'!A:A,'Publication count'!C:C)</f>
        <v>0</v>
      </c>
      <c r="E26" s="338">
        <f>COUNTIFS('EME Pub'!$K:$K,"&gt;=01/02/2018",'EME Pub'!$K:$K,"&lt;=28/02/2018")</f>
        <v>1</v>
      </c>
      <c r="F26" s="338">
        <f>COUNTIFS('EME Pub'!$K:$K,"&gt;=01/03/2018",'EME Pub'!$K:$K,"&lt;=31/03/2018")</f>
        <v>0</v>
      </c>
      <c r="G26" s="338">
        <f>COUNTIFS('EME Pub'!$K:$K,"&gt;=01/04/2018",'EME Pub'!$K:$K,"&lt;=30/04/2018")</f>
        <v>0</v>
      </c>
      <c r="H26" s="338">
        <f>COUNTIFS('EME Pub'!$K:$K,"&gt;=01/05/2018",'EME Pub'!$K:$K,"&lt;=30/05/2018")</f>
        <v>1</v>
      </c>
      <c r="I26" s="338">
        <f>COUNTIFS('EME Pub'!$K:$K,"&gt;=01/06/2018",'EME Pub'!$K:$K,"&lt;=30/06/2018")</f>
        <v>1</v>
      </c>
      <c r="J26" s="338">
        <f>COUNTIFS('EME Pub'!$K:$K,"&gt;=01/07/2018",'EME Pub'!$K:$K,"&lt;=31/07/2018")</f>
        <v>0</v>
      </c>
      <c r="K26" s="338">
        <f>COUNTIFS('EME Pub'!$K:$K,"&gt;=01/08/2018",'EME Pub'!$K:$K,"&lt;=31/08/2018")</f>
        <v>0</v>
      </c>
      <c r="L26" s="338">
        <f>COUNTIFS('EME Pub'!$K:$K,"&gt;=01/09/2018",'EME Pub'!$K:$K,"&lt;=30/09/2018")</f>
        <v>0</v>
      </c>
      <c r="M26" s="338">
        <f>COUNTIFS('EME Pub'!$K:$K,"&gt;=01/10/2018",'EME Pub'!$K:$K,"&lt;=31/10/2018")</f>
        <v>2</v>
      </c>
      <c r="N26" s="338">
        <f>COUNTIFS('EME Pub'!$K:$K,"&gt;=01/11/2018",'EME Pub'!$K:$K,"&lt;=30/11/2018")</f>
        <v>1</v>
      </c>
      <c r="O26" s="338">
        <f>COUNTIFS('EME Pub'!$K:$K,"&gt;=01/12/2018",'EME Pub'!$K:$K,"&lt;=31/12/2018")</f>
        <v>1</v>
      </c>
      <c r="P26" s="338">
        <f>COUNTIFS('EME Pub'!$K:$K,"&gt;=01/01/2019",'EME Pub'!$K:$K,"&lt;=31/01/2019",'EME Pub'!A:A,'Publication count'!C:C)</f>
        <v>0</v>
      </c>
      <c r="Q26" s="339">
        <f>SUM(Prod_PubCountDetail[[#This Row],[January]:[Jan for Dec]])</f>
        <v>7</v>
      </c>
    </row>
    <row r="27" spans="1:17" ht="16.5" customHeight="1">
      <c r="A27" s="54">
        <v>2018</v>
      </c>
      <c r="B27" s="54" t="s">
        <v>2081</v>
      </c>
      <c r="C27" s="338">
        <v>6</v>
      </c>
      <c r="D27" s="338">
        <f>COUNTIFS('HS&amp;DR Pub'!$K:$K,"&gt;=01/01/2018",'HS&amp;DR Pub'!$K:$K,"&lt;=31/01/2018",'HS&amp;DR Pub'!A:A,'Publication count'!C:C)</f>
        <v>4</v>
      </c>
      <c r="E27" s="338">
        <f>COUNTIFS('HS&amp;DR Pub'!$K:$K,"&gt;=01/02/2018",'HS&amp;DR Pub'!$K:$K,"&lt;=28/02/2018")</f>
        <v>6</v>
      </c>
      <c r="F27" s="338">
        <f>COUNTIFS('HS&amp;DR Pub'!$K:$K,"&gt;=01/03/2018",'HS&amp;DR Pub'!$K:$K,"&lt;=31/03/2018")</f>
        <v>5</v>
      </c>
      <c r="G27" s="338">
        <f>COUNTIFS('HS&amp;DR Pub'!$K:$K,"&gt;=01/04/2018",'HS&amp;DR Pub'!$K:$K,"&lt;=30/04/2018")</f>
        <v>2</v>
      </c>
      <c r="H27" s="338">
        <f>COUNTIFS('HS&amp;DR Pub'!$K:$K,"&gt;=01/05/2018",'HS&amp;DR Pub'!$K:$K,"&lt;=30/05/2018")</f>
        <v>1</v>
      </c>
      <c r="I27" s="338">
        <f>COUNTIFS('HS&amp;DR Pub'!$K:$K,"&gt;=01/06/2018",'HS&amp;DR Pub'!$K:$K,"&lt;=30/06/2018")</f>
        <v>3</v>
      </c>
      <c r="J27" s="338">
        <f>COUNTIFS('HS&amp;DR Pub'!$K:$K,"&gt;=01/07/2018",'HS&amp;DR Pub'!$K:$K,"&lt;=31/07/2018")</f>
        <v>5</v>
      </c>
      <c r="K27" s="338">
        <f>COUNTIFS('HS&amp;DR Pub'!$K:$K,"&gt;=01/08/2018",'HS&amp;DR Pub'!$K:$K,"&lt;=31/08/2018")</f>
        <v>4</v>
      </c>
      <c r="L27" s="338">
        <f>COUNTIFS('HS&amp;DR Pub'!$K:$K,"&gt;=01/09/2018",'HS&amp;DR Pub'!$K:$K,"&lt;=30/09/2018")</f>
        <v>4</v>
      </c>
      <c r="M27" s="338">
        <f>COUNTIFS('HS&amp;DR Pub'!$K:$K,"&gt;=01/10/2018",'HS&amp;DR Pub'!$K:$K,"&lt;=31/10/2018")</f>
        <v>1</v>
      </c>
      <c r="N27" s="338">
        <f>COUNTIFS('HS&amp;DR Pub'!$K:$K,"&gt;=01/11/2018",'HS&amp;DR Pub'!$K:$K,"&lt;=30/11/2018")</f>
        <v>3</v>
      </c>
      <c r="O27" s="338">
        <f>COUNTIFS('HS&amp;DR Pub'!$K:$K,"&gt;=01/12/2018",'HS&amp;DR Pub'!$K:$K,"&lt;=31/12/2018")</f>
        <v>3</v>
      </c>
      <c r="P27" s="338">
        <f>COUNTIFS('HS&amp;DR Pub'!$K:$K,"&gt;=01/01/2019",'HS&amp;DR Pub'!$K:$K,"&lt;=31/01/2019",'HS&amp;DR Pub'!A:A,'Publication count'!C:C)</f>
        <v>0</v>
      </c>
      <c r="Q27" s="339">
        <f>SUM(Prod_PubCountDetail[[#This Row],[January]:[Jan for Dec]])</f>
        <v>41</v>
      </c>
    </row>
    <row r="28" spans="1:17" ht="16.5" customHeight="1">
      <c r="A28" s="54">
        <v>2018</v>
      </c>
      <c r="B28" s="54" t="s">
        <v>215</v>
      </c>
      <c r="C28" s="338">
        <v>22</v>
      </c>
      <c r="D28" s="338">
        <f>COUNTIFS('HTA Pub'!$K:$K,"&gt;=01/01/2018",'HTA Pub'!$K:$K,"&lt;=31/01/2018",'HTA Pub'!A:A,'Publication count'!C:C)</f>
        <v>5</v>
      </c>
      <c r="E28" s="338">
        <f>COUNTIFS('HTA Pub'!$K:$K,"&gt;=01/02/2018",'HTA Pub'!$K:$K,"&lt;=28/02/2018")</f>
        <v>5</v>
      </c>
      <c r="F28" s="338">
        <f>COUNTIFS('HTA Pub'!$K:$K,"&gt;=01/03/2018",'HTA Pub'!$K:$K,"&lt;=31/03/2018")</f>
        <v>5</v>
      </c>
      <c r="G28" s="338">
        <f>COUNTIFS('HTA Pub'!$K:$K,"&gt;=01/04/2018",'HTA Pub'!$K:$K,"&lt;=30/04/2018")</f>
        <v>5</v>
      </c>
      <c r="H28" s="338">
        <f>COUNTIFS('HTA Pub'!$K:$K,"&gt;=01/05/2018",'HTA Pub'!$K:$K,"&lt;=30/05/2018")</f>
        <v>9</v>
      </c>
      <c r="I28" s="338">
        <f>COUNTIFS('HTA Pub'!$K:$K,"&gt;=01/06/2018",'HTA Pub'!$K:$K,"&lt;=30/06/2018")</f>
        <v>7</v>
      </c>
      <c r="J28" s="338">
        <f>COUNTIFS('HTA Pub'!$K:$K,"&gt;=01/07/2018",'HTA Pub'!$K:$K,"&lt;=31/07/2018")</f>
        <v>4</v>
      </c>
      <c r="K28" s="338">
        <f>COUNTIFS('HTA Pub'!$K:$K,"&gt;=01/08/2018",'HTA Pub'!$K:$K,"&lt;=31/08/2018")</f>
        <v>5</v>
      </c>
      <c r="L28" s="338">
        <f>COUNTIFS('HTA Pub'!$K:$K,"&gt;=01/09/2018",'HTA Pub'!$K:$K,"&lt;=30/09/2018")</f>
        <v>8</v>
      </c>
      <c r="M28" s="338">
        <f>COUNTIFS('HTA Pub'!$K:$K,"&gt;=01/10/2018",'HTA Pub'!$K:$K,"&lt;=31/10/2018")</f>
        <v>5</v>
      </c>
      <c r="N28" s="338">
        <f>COUNTIFS('HTA Pub'!$K:$K,"&gt;=01/11/2018",'HTA Pub'!$K:$K,"&lt;=30/11/2018")</f>
        <v>7</v>
      </c>
      <c r="O28" s="338">
        <f>COUNTIFS('HTA Pub'!$K:$K,"&gt;=01/12/2018",'HTA Pub'!$K:$K,"&lt;=31/12/2018")</f>
        <v>9</v>
      </c>
      <c r="P28" s="338">
        <f>COUNTIFS('HTA Pub'!$K:$K,"&gt;=01/01/2019",'HTA Pub'!$K:$K,"&lt;=31/01/2019",'HTA Pub'!A:A,'Publication count'!C:C)</f>
        <v>0</v>
      </c>
      <c r="Q28" s="339">
        <f>SUM(Prod_PubCountDetail[[#This Row],[January]:[Jan for Dec]])</f>
        <v>74</v>
      </c>
    </row>
    <row r="29" spans="1:17" ht="16.5" customHeight="1">
      <c r="A29" s="54">
        <v>2018</v>
      </c>
      <c r="B29" s="54" t="s">
        <v>2082</v>
      </c>
      <c r="C29" s="338">
        <v>6</v>
      </c>
      <c r="D29" s="338">
        <f>COUNTIFS('PGfAR Pub'!$K:$K,"&gt;=01/01/2018",'PGfAR Pub'!$K:$K,"&lt;=31/01/2018",'PGfAR Pub'!A:A,'Publication count'!C:C)</f>
        <v>0</v>
      </c>
      <c r="E29" s="338">
        <f>COUNTIFS('PGfAR Pub'!$K:$K,"&gt;=01/02/2018",'PGfAR Pub'!$K:$K,"&lt;=28/02/2018")</f>
        <v>0</v>
      </c>
      <c r="F29" s="338">
        <f>COUNTIFS('PGfAR Pub'!$K:$K,"&gt;=01/03/2018",'PGfAR Pub'!$K:$K,"&lt;=31/03/2018")</f>
        <v>1</v>
      </c>
      <c r="G29" s="338">
        <f>COUNTIFS('PGfAR Pub'!$K:$K,"&gt;=01/04/2018",'PGfAR Pub'!$K:$K,"&lt;=30/04/2018")</f>
        <v>0</v>
      </c>
      <c r="H29" s="338">
        <f>COUNTIFS('PGfAR Pub'!$K:$K,"&gt;=01/05/2018",'PGfAR Pub'!$K:$K,"&lt;=30/05/2018")</f>
        <v>0</v>
      </c>
      <c r="I29" s="338">
        <f>COUNTIFS('PGfAR Pub'!$K:$K,"&gt;=01/06/2018",'PGfAR Pub'!$K:$K,"&lt;=30/06/2018")</f>
        <v>1</v>
      </c>
      <c r="J29" s="338">
        <f>COUNTIFS('PGfAR Pub'!$K:$K,"&gt;=01/07/2018",'PGfAR Pub'!$K:$K,"&lt;=31/07/2018")</f>
        <v>2</v>
      </c>
      <c r="K29" s="338">
        <f>COUNTIFS('PGfAR Pub'!$K:$K,"&gt;=01/08/2018",'PGfAR Pub'!$K:$K,"&lt;=31/08/2018")</f>
        <v>0</v>
      </c>
      <c r="L29" s="338">
        <f>COUNTIFS('PGfAR Pub'!$K:$K,"&gt;=01/09/2018",'PGfAR Pub'!$K:$K,"&lt;=30/09/2018")</f>
        <v>2</v>
      </c>
      <c r="M29" s="338">
        <f>COUNTIFS('PGfAR Pub'!$K:$K,"&gt;=01/10/2018",'PGfAR Pub'!$K:$K,"&lt;=31/10/2018")</f>
        <v>0</v>
      </c>
      <c r="N29" s="338">
        <f>COUNTIFS('PGfAR Pub'!$K:$K,"&gt;=01/11/2018",'PGfAR Pub'!$K:$K,"&lt;=30/11/2018")</f>
        <v>0</v>
      </c>
      <c r="O29" s="338">
        <f>COUNTIFS('PGfAR Pub'!$K:$K,"&gt;=01/12/2018",'PGfAR Pub'!$K:$K,"&lt;=31/12/2018")</f>
        <v>1</v>
      </c>
      <c r="P29" s="338">
        <f>COUNTIFS('PGfAR Pub'!$K:$K,"&gt;=01/01/2019",'PGfAR Pub'!$K:$K,"&lt;=31/01/2019",'PGfAR Pub'!A:A,'Publication count'!C:C)</f>
        <v>0</v>
      </c>
      <c r="Q29" s="339">
        <f>SUM(Prod_PubCountDetail[[#This Row],[January]:[Jan for Dec]])</f>
        <v>7</v>
      </c>
    </row>
    <row r="30" spans="1:17" ht="16.5" customHeight="1">
      <c r="A30" s="54">
        <v>2018</v>
      </c>
      <c r="B30" s="54" t="s">
        <v>2083</v>
      </c>
      <c r="C30" s="338">
        <v>6</v>
      </c>
      <c r="D30" s="338">
        <f>COUNTIFS('PHR Pub'!$K:$K,"&gt;=01/01/2018",'PHR Pub'!$K:$K,"&lt;=31/01/2018",'PHR Pub'!A:A,'Publication count'!C:C)</f>
        <v>2</v>
      </c>
      <c r="E30" s="338">
        <f>COUNTIFS('PHR Pub'!$K:$K,"&gt;=01/02/2018",'PHR Pub'!$K:$K,"&lt;=28/02/2018")</f>
        <v>0</v>
      </c>
      <c r="F30" s="338">
        <f>COUNTIFS('PHR Pub'!$K:$K,"&gt;=01/03/2018",'PHR Pub'!$K:$K,"&lt;=31/03/2018")</f>
        <v>3</v>
      </c>
      <c r="G30" s="338">
        <f>COUNTIFS('PHR Pub'!$K:$K,"&gt;=01/04/2018",'PHR Pub'!$K:$K,"&lt;=30/04/2018")</f>
        <v>0</v>
      </c>
      <c r="H30" s="338">
        <f>COUNTIFS('PHR Pub'!$K:$K,"&gt;=01/05/2018",'PHR Pub'!$K:$K,"&lt;=30/05/2018")</f>
        <v>0</v>
      </c>
      <c r="I30" s="338">
        <f>COUNTIFS('PHR Pub'!$K:$K,"&gt;=01/06/2018",'PHR Pub'!$K:$K,"&lt;=30/06/2018")</f>
        <v>2</v>
      </c>
      <c r="J30" s="338">
        <f>COUNTIFS('PHR Pub'!$K:$K,"&gt;=01/07/2018",'PHR Pub'!$K:$K,"&lt;=31/07/2018")</f>
        <v>2</v>
      </c>
      <c r="K30" s="338">
        <f>COUNTIFS('PHR Pub'!$K:$K,"&gt;=01/08/2018",'PHR Pub'!$K:$K,"&lt;=31/08/2018")</f>
        <v>1</v>
      </c>
      <c r="L30" s="338">
        <f>COUNTIFS('PHR Pub'!$K:$K,"&gt;=01/09/2018",'PHR Pub'!$K:$K,"&lt;=30/09/2018")</f>
        <v>0</v>
      </c>
      <c r="M30" s="338">
        <f>COUNTIFS('PHR Pub'!$K:$K,"&gt;=01/10/2018",'PHR Pub'!$K:$K,"&lt;=31/10/2018")</f>
        <v>1</v>
      </c>
      <c r="N30" s="338">
        <f>COUNTIFS('PHR Pub'!$K:$K,"&gt;=01/11/2018",'PHR Pub'!$K:$K,"&lt;=30/11/2018")</f>
        <v>2</v>
      </c>
      <c r="O30" s="338">
        <f>COUNTIFS('PHR Pub'!$K:$K,"&gt;=01/12/2018",'PHR Pub'!$K:$K,"&lt;=31/12/2018")</f>
        <v>0</v>
      </c>
      <c r="P30" s="338">
        <f>COUNTIFS('PHR Pub'!$K:$K,"&gt;=01/01/2019",'PHR Pub'!$K:$K,"&lt;=31/01/2019",'PHR Pub'!A:A,'Publication count'!C:C)</f>
        <v>0</v>
      </c>
      <c r="Q30" s="339">
        <f>SUM(Prod_PubCountDetail[[#This Row],[January]:[Jan for Dec]])</f>
        <v>13</v>
      </c>
    </row>
    <row r="31" spans="1:17" ht="16.5" customHeight="1">
      <c r="A31" s="54">
        <v>2019</v>
      </c>
      <c r="B31" s="54" t="s">
        <v>1825</v>
      </c>
      <c r="C31" s="338">
        <v>6</v>
      </c>
      <c r="D31" s="338">
        <f>COUNTIFS('EME Pub'!$K:$K,"&gt;=01/01/2019",'EME Pub'!$K:$K,"&lt;=31/01/2019",'EME Pub'!A:A,'Publication count'!C:C)</f>
        <v>0</v>
      </c>
      <c r="E31" s="338">
        <f>COUNTIFS('EME Pub'!$K:$K,"&gt;=01/02/2019",'EME Pub'!$K:$K,"&lt;=28/02/2019")</f>
        <v>1</v>
      </c>
      <c r="F31" s="338">
        <f>COUNTIFS('EME Pub'!$K:$K,"&gt;=01/03/2019",'EME Pub'!$K:$K,"&lt;=31/03/2019")</f>
        <v>1</v>
      </c>
      <c r="G31" s="338">
        <f>COUNTIFS('EME Pub'!$K:$K,"&gt;=01/04/2019",'EME Pub'!$K:$K,"&lt;=30/04/2019")</f>
        <v>0</v>
      </c>
      <c r="H31" s="338">
        <f>COUNTIFS('EME Pub'!$K:$K,"&gt;=01/05/2019",'EME Pub'!$K:$K,"&lt;=30/05/2019")</f>
        <v>0</v>
      </c>
      <c r="I31" s="338">
        <f>COUNTIFS('EME Pub'!$K:$K,"&gt;=01/06/2019",'EME Pub'!$K:$K,"&lt;=30/06/2019")</f>
        <v>1</v>
      </c>
      <c r="J31" s="338">
        <f>COUNTIFS('EME Pub'!$K:$K,"&gt;=01/07/2019",'EME Pub'!$K:$K,"&lt;=31/07/2019")</f>
        <v>3</v>
      </c>
      <c r="K31" s="338">
        <f>COUNTIFS('EME Pub'!$K:$K,"&gt;=01/08/2019",'EME Pub'!$K:$K,"&lt;=31/08/2019")</f>
        <v>1</v>
      </c>
      <c r="L31" s="338">
        <f>COUNTIFS('EME Pub'!$K:$K,"&gt;=01/09/2019",'EME Pub'!$K:$K,"&lt;=30/09/2019")</f>
        <v>3</v>
      </c>
      <c r="M31" s="338">
        <f>COUNTIFS('EME Pub'!$K:$K,"&gt;=01/10/2019",'EME Pub'!$K:$K,"&lt;=31/10/2019")</f>
        <v>1</v>
      </c>
      <c r="N31" s="338">
        <f>COUNTIFS('EME Pub'!$K:$K,"&gt;=01/11/2019",'EME Pub'!$K:$K,"&lt;=30/11/2019")</f>
        <v>0</v>
      </c>
      <c r="O31" s="338">
        <f>COUNTIFS('EME Pub'!$K:$K,"&gt;=01/12/2019",'EME Pub'!$K:$K,"&lt;=31/12/2019")</f>
        <v>2</v>
      </c>
      <c r="P31" s="338">
        <f>COUNTIFS('EME Pub'!$K:$K,"&gt;=01/01/2020",'EME Pub'!$K:$K,"&lt;=31/01/2020",'EME Pub'!A:A,'Publication count'!C:C)</f>
        <v>0</v>
      </c>
      <c r="Q31" s="339">
        <f>SUM(Prod_PubCountDetail[[#This Row],[January]:[Jan for Dec]])</f>
        <v>13</v>
      </c>
    </row>
    <row r="32" spans="1:17" ht="16.5" customHeight="1">
      <c r="A32" s="54">
        <v>2019</v>
      </c>
      <c r="B32" s="54" t="s">
        <v>2081</v>
      </c>
      <c r="C32" s="338">
        <v>7</v>
      </c>
      <c r="D32" s="338">
        <f>COUNTIFS('HS&amp;DR Pub'!$K:$K,"&gt;=01/01/2019",'HS&amp;DR Pub'!$K:$K,"&lt;=31/01/2019",'HS&amp;DR Pub'!A:A,'Publication count'!C:C)</f>
        <v>2</v>
      </c>
      <c r="E32" s="338">
        <f>COUNTIFS('HS&amp;DR Pub'!$K:$K,"&gt;=01/02/2019",'HS&amp;DR Pub'!$K:$K,"&lt;=28/02/2019")</f>
        <v>6</v>
      </c>
      <c r="F32" s="338">
        <f>COUNTIFS('HS&amp;DR Pub'!$K:$K,"&gt;=01/03/2019",'HS&amp;DR Pub'!$K:$K,"&lt;=31/03/2019")</f>
        <v>4</v>
      </c>
      <c r="G32" s="338">
        <f>COUNTIFS('HS&amp;DR Pub'!$K:$K,"&gt;=01/04/2019",'HS&amp;DR Pub'!$K:$K,"&lt;=30/04/2019")</f>
        <v>4</v>
      </c>
      <c r="H32" s="338">
        <f>COUNTIFS('HS&amp;DR Pub'!$K:$K,"&gt;=01/05/2019",'HS&amp;DR Pub'!$K:$K,"&lt;=30/05/2019")</f>
        <v>2</v>
      </c>
      <c r="I32" s="338">
        <f>COUNTIFS('HS&amp;DR Pub'!$K:$K,"&gt;=01/06/2019",'HS&amp;DR Pub'!$K:$K,"&lt;=30/06/2019")</f>
        <v>4</v>
      </c>
      <c r="J32" s="338">
        <f>COUNTIFS('HS&amp;DR Pub'!$K:$K,"&gt;=01/07/2019",'HS&amp;DR Pub'!$K:$K,"&lt;=31/07/2019")</f>
        <v>5</v>
      </c>
      <c r="K32" s="338">
        <f>COUNTIFS('HS&amp;DR Pub'!$K:$K,"&gt;=01/08/2019",'HS&amp;DR Pub'!$K:$K,"&lt;=31/08/2019")</f>
        <v>3</v>
      </c>
      <c r="L32" s="338">
        <f>COUNTIFS('HS&amp;DR Pub'!$K:$K,"&gt;=01/09/2019",'HS&amp;DR Pub'!$K:$K,"&lt;=30/09/2019")</f>
        <v>1</v>
      </c>
      <c r="M32" s="338">
        <f>COUNTIFS('HS&amp;DR Pub'!$K:$K,"&gt;=01/10/2019",'HS&amp;DR Pub'!$K:$K,"&lt;=31/10/2019")</f>
        <v>7</v>
      </c>
      <c r="N32" s="338">
        <f>COUNTIFS('HS&amp;DR Pub'!$K:$K,"&gt;=01/11/2019",'HS&amp;DR Pub'!$K:$K,"&lt;=30/11/2019")</f>
        <v>1</v>
      </c>
      <c r="O32" s="338">
        <f>COUNTIFS('HS&amp;DR Pub'!$K:$K,"&gt;=01/12/2019",'HS&amp;DR Pub'!$K:$K,"&lt;=31/12/2019")</f>
        <v>2</v>
      </c>
      <c r="P32" s="338">
        <f>COUNTIFS('HS&amp;DR Pub'!$K:$K,"&gt;=01/01/2020",'HS&amp;DR Pub'!$K:$K,"&lt;=31/01/2020",'HS&amp;DR Pub'!A:A,'Publication count'!C:C)</f>
        <v>0</v>
      </c>
      <c r="Q32" s="339">
        <f>SUM(Prod_PubCountDetail[[#This Row],[January]:[Jan for Dec]])</f>
        <v>41</v>
      </c>
    </row>
    <row r="33" spans="1:17" ht="16.5" customHeight="1">
      <c r="A33" s="54">
        <v>2019</v>
      </c>
      <c r="B33" s="54" t="s">
        <v>215</v>
      </c>
      <c r="C33" s="338">
        <v>23</v>
      </c>
      <c r="D33" s="338">
        <f>COUNTIFS('HTA Pub'!$K:$K,"&gt;=01/01/2019",'HTA Pub'!$K:$K,"&lt;=31/01/2019",'HTA Pub'!A:A,'Publication count'!C:C)</f>
        <v>2</v>
      </c>
      <c r="E33" s="338">
        <f>COUNTIFS('HTA Pub'!$K:$K,"&gt;=01/02/2019",'HTA Pub'!$K:$K,"&lt;=28/02/2019")</f>
        <v>4</v>
      </c>
      <c r="F33" s="338">
        <f>COUNTIFS('HTA Pub'!$K:$K,"&gt;=01/03/2019",'HTA Pub'!$K:$K,"&lt;=31/03/2019")</f>
        <v>9</v>
      </c>
      <c r="G33" s="338">
        <f>COUNTIFS('HTA Pub'!$K:$K,"&gt;=01/04/2019",'HTA Pub'!$K:$K,"&lt;=30/04/2019")</f>
        <v>2</v>
      </c>
      <c r="H33" s="338">
        <f>COUNTIFS('HTA Pub'!$K:$K,"&gt;=01/05/2019",'HTA Pub'!$K:$K,"&lt;=30/05/2019")</f>
        <v>8</v>
      </c>
      <c r="I33" s="338">
        <f>COUNTIFS('HTA Pub'!$K:$K,"&gt;=01/06/2019",'HTA Pub'!$K:$K,"&lt;=30/06/2019")</f>
        <v>4</v>
      </c>
      <c r="J33" s="338">
        <f>COUNTIFS('HTA Pub'!$K:$K,"&gt;=01/07/2019",'HTA Pub'!$K:$K,"&lt;=31/07/2019")</f>
        <v>8</v>
      </c>
      <c r="K33" s="338">
        <f>COUNTIFS('HTA Pub'!$K:$K,"&gt;=01/08/2019",'HTA Pub'!$K:$K,"&lt;=31/08/2019")</f>
        <v>9</v>
      </c>
      <c r="L33" s="338">
        <f>COUNTIFS('HTA Pub'!$K:$K,"&gt;=01/09/2019",'HTA Pub'!$K:$K,"&lt;=30/09/2019")</f>
        <v>7</v>
      </c>
      <c r="M33" s="338">
        <f>COUNTIFS('HTA Pub'!$K:$K,"&gt;=01/10/2019",'HTA Pub'!$K:$K,"&lt;=31/10/2019")</f>
        <v>8</v>
      </c>
      <c r="N33" s="338">
        <f>COUNTIFS('HTA Pub'!$K:$K,"&gt;=01/11/2019",'HTA Pub'!$K:$K,"&lt;=30/11/2019")</f>
        <v>1</v>
      </c>
      <c r="O33" s="338">
        <f>COUNTIFS('HTA Pub'!$K:$K,"&gt;=01/12/2019",'HTA Pub'!$K:$K,"&lt;=31/12/2019")</f>
        <v>7</v>
      </c>
      <c r="P33" s="338">
        <f>COUNTIFS('HTA Pub'!$K:$K,"&gt;=01/01/2020",'HTA Pub'!$K:$K,"&lt;=31/01/2020",'HTA Pub'!A:A,'Publication count'!C:C)</f>
        <v>1</v>
      </c>
      <c r="Q33" s="339">
        <f>SUM(Prod_PubCountDetail[[#This Row],[January]:[Jan for Dec]])</f>
        <v>70</v>
      </c>
    </row>
    <row r="34" spans="1:17" ht="16.5" customHeight="1">
      <c r="A34" s="54">
        <v>2019</v>
      </c>
      <c r="B34" s="54" t="s">
        <v>2082</v>
      </c>
      <c r="C34" s="338">
        <v>7</v>
      </c>
      <c r="D34" s="338">
        <f>COUNTIFS('PGfAR Pub'!$K:$K,"&gt;=01/01/2019",'PGfAR Pub'!$K:$K,"&lt;=31/01/2019",'PGfAR Pub'!A:A,'Publication count'!C:C)</f>
        <v>0</v>
      </c>
      <c r="E34" s="338">
        <f>COUNTIFS('PGfAR Pub'!$K:$K,"&gt;=01/02/2019",'PGfAR Pub'!$K:$K,"&lt;=28/02/2019")</f>
        <v>0</v>
      </c>
      <c r="F34" s="338">
        <f>COUNTIFS('PGfAR Pub'!$K:$K,"&gt;=01/03/2019",'PGfAR Pub'!$K:$K,"&lt;=31/03/2019")</f>
        <v>0</v>
      </c>
      <c r="G34" s="338">
        <f>COUNTIFS('PGfAR Pub'!$K:$K,"&gt;=01/04/2019",'PGfAR Pub'!$K:$K,"&lt;=30/04/2019")</f>
        <v>3</v>
      </c>
      <c r="H34" s="338">
        <f>COUNTIFS('PGfAR Pub'!$K:$K,"&gt;=01/05/2019",'PGfAR Pub'!$K:$K,"&lt;=30/05/2019")</f>
        <v>1</v>
      </c>
      <c r="I34" s="338">
        <f>COUNTIFS('PGfAR Pub'!$K:$K,"&gt;=01/06/2019",'PGfAR Pub'!$K:$K,"&lt;=30/06/2019")</f>
        <v>0</v>
      </c>
      <c r="J34" s="338">
        <f>COUNTIFS('PGfAR Pub'!$K:$K,"&gt;=01/07/2019",'PGfAR Pub'!$K:$K,"&lt;=31/07/2019")</f>
        <v>0</v>
      </c>
      <c r="K34" s="338">
        <f>COUNTIFS('PGfAR Pub'!$K:$K,"&gt;=01/08/2019",'PGfAR Pub'!$K:$K,"&lt;=31/08/2019")</f>
        <v>1</v>
      </c>
      <c r="L34" s="338">
        <f>COUNTIFS('PGfAR Pub'!$K:$K,"&gt;=01/09/2019",'PGfAR Pub'!$K:$K,"&lt;=30/09/2019")</f>
        <v>2</v>
      </c>
      <c r="M34" s="338">
        <f>COUNTIFS('PGfAR Pub'!$K:$K,"&gt;=01/10/2019",'PGfAR Pub'!$K:$K,"&lt;=31/10/2019")</f>
        <v>2</v>
      </c>
      <c r="N34" s="338">
        <f>COUNTIFS('PGfAR Pub'!$K:$K,"&gt;=01/11/2019",'PGfAR Pub'!$K:$K,"&lt;=30/11/2019")</f>
        <v>0</v>
      </c>
      <c r="O34" s="338">
        <f>COUNTIFS('PGfAR Pub'!$K:$K,"&gt;=01/12/2019",'PGfAR Pub'!$K:$K,"&lt;=31/12/2019")</f>
        <v>1</v>
      </c>
      <c r="P34" s="338">
        <f>COUNTIFS('PGfAR Pub'!$K:$K,"&gt;=01/01/2020",'PGfAR Pub'!$K:$K,"&lt;=31/01/2020",'PGfAR Pub'!A:A,'Publication count'!C:C)</f>
        <v>0</v>
      </c>
      <c r="Q34" s="339">
        <f>SUM(Prod_PubCountDetail[[#This Row],[January]:[Jan for Dec]])</f>
        <v>10</v>
      </c>
    </row>
    <row r="35" spans="1:17" ht="16.5" customHeight="1">
      <c r="A35" s="54">
        <v>2019</v>
      </c>
      <c r="B35" s="54" t="s">
        <v>2083</v>
      </c>
      <c r="C35" s="338">
        <v>7</v>
      </c>
      <c r="D35" s="338">
        <f>COUNTIFS('PHR Pub'!$K:$K,"&gt;=01/01/2019",'PHR Pub'!$K:$K,"&lt;=31/01/2019",'PHR Pub'!A:A,'Publication count'!C:C)</f>
        <v>3</v>
      </c>
      <c r="E35" s="338">
        <f>COUNTIFS('PHR Pub'!$K:$K,"&gt;=01/02/2019",'PHR Pub'!$K:$K,"&lt;=28/02/2019")</f>
        <v>2</v>
      </c>
      <c r="F35" s="338">
        <f>COUNTIFS('PHR Pub'!$K:$K,"&gt;=01/03/2019",'PHR Pub'!$K:$K,"&lt;=31/03/2019")</f>
        <v>0</v>
      </c>
      <c r="G35" s="338">
        <f>COUNTIFS('PHR Pub'!$K:$K,"&gt;=01/04/2019",'PHR Pub'!$K:$K,"&lt;=30/04/2019")</f>
        <v>1</v>
      </c>
      <c r="H35" s="338">
        <f>COUNTIFS('PHR Pub'!$K:$K,"&gt;=01/05/2019",'PHR Pub'!$K:$K,"&lt;=30/05/2019")</f>
        <v>4</v>
      </c>
      <c r="I35" s="338">
        <f>COUNTIFS('PHR Pub'!$K:$K,"&gt;=01/06/2019",'PHR Pub'!$K:$K,"&lt;=30/06/2019")</f>
        <v>2</v>
      </c>
      <c r="J35" s="338">
        <f>COUNTIFS('PHR Pub'!$K:$K,"&gt;=01/07/2019",'PHR Pub'!$K:$K,"&lt;=31/07/2019")</f>
        <v>1</v>
      </c>
      <c r="K35" s="338">
        <f>COUNTIFS('PHR Pub'!$K:$K,"&gt;=01/08/2019",'PHR Pub'!$K:$K,"&lt;=31/08/2019")</f>
        <v>1</v>
      </c>
      <c r="L35" s="338">
        <f>COUNTIFS('PHR Pub'!$K:$K,"&gt;=01/09/2019",'PHR Pub'!$K:$K,"&lt;=30/09/2019")</f>
        <v>3</v>
      </c>
      <c r="M35" s="338">
        <f>COUNTIFS('PHR Pub'!$K:$K,"&gt;=01/10/2019",'PHR Pub'!$K:$K,"&lt;=31/10/2019")</f>
        <v>0</v>
      </c>
      <c r="N35" s="338">
        <f>COUNTIFS('PHR Pub'!$K:$K,"&gt;=01/11/2019",'PHR Pub'!$K:$K,"&lt;=30/11/2019")</f>
        <v>1</v>
      </c>
      <c r="O35" s="338">
        <f>COUNTIFS('PHR Pub'!$K:$K,"&gt;=01/12/2019",'PHR Pub'!$K:$K,"&lt;=31/12/2019")</f>
        <v>2</v>
      </c>
      <c r="P35" s="338">
        <f>COUNTIFS('PHR Pub'!$K:$K,"&gt;=01/01/2020",'PHR Pub'!$K:$K,"&lt;=31/01/2020",'PHR Pub'!A:A,'Publication count'!C:C)</f>
        <v>0</v>
      </c>
      <c r="Q35" s="339">
        <f>SUM(Prod_PubCountDetail[[#This Row],[January]:[Jan for Dec]])</f>
        <v>20</v>
      </c>
    </row>
    <row r="36" spans="1:17" ht="16.5" customHeight="1">
      <c r="A36" s="54">
        <v>2020</v>
      </c>
      <c r="B36" s="54" t="s">
        <v>1825</v>
      </c>
      <c r="C36" s="338">
        <v>7</v>
      </c>
      <c r="D36" s="338">
        <f>COUNTIFS('EME Pub'!$K:$K,"&gt;=01/01/2020",'EME Pub'!$K:$K,"&lt;=31/01/2020",'EME Pub'!A:A,'Publication count'!C:C)</f>
        <v>0</v>
      </c>
      <c r="E36" s="338">
        <f>COUNTIFS('EME Pub'!$K:$K,"&gt;=01/02/2020",'EME Pub'!$K:$K,"&lt;=28/02/2020")</f>
        <v>1</v>
      </c>
      <c r="F36" s="338">
        <f>COUNTIFS('EME Pub'!$K:$K,"&gt;=01/03/2020",'EME Pub'!$K:$K,"&lt;=31/03/2020")</f>
        <v>0</v>
      </c>
      <c r="G36" s="338">
        <f>COUNTIFS('EME Pub'!$K:$K,"&gt;=01/04/2020",'EME Pub'!$K:$K,"&lt;=30/04/2020")</f>
        <v>0</v>
      </c>
      <c r="H36" s="338">
        <f>COUNTIFS('EME Pub'!$K:$K,"&gt;=01/05/2020",'EME Pub'!$K:$K,"&lt;=30/05/2020")</f>
        <v>2</v>
      </c>
      <c r="I36" s="338">
        <f>COUNTIFS('EME Pub'!$K:$K,"&gt;=01/06/2020",'EME Pub'!$K:$K,"&lt;=30/06/2020")</f>
        <v>0</v>
      </c>
      <c r="J36" s="338">
        <f>COUNTIFS('EME Pub'!$K:$K,"&gt;=01/07/2020",'EME Pub'!$K:$K,"&lt;=31/07/2020")</f>
        <v>1</v>
      </c>
      <c r="K36" s="338">
        <f>COUNTIFS('EME Pub'!$K:$K,"&gt;=01/08/2020",'EME Pub'!$K:$K,"&lt;=31/08/2020")</f>
        <v>0</v>
      </c>
      <c r="L36" s="338">
        <f>COUNTIFS('EME Pub'!$K:$K,"&gt;=01/09/2020",'EME Pub'!$K:$K,"&lt;=30/09/2020")</f>
        <v>0</v>
      </c>
      <c r="M36" s="338">
        <f>COUNTIFS('EME Pub'!$K:$K,"&gt;=01/10/2020",'EME Pub'!$K:$K,"&lt;=31/10/2020")</f>
        <v>0</v>
      </c>
      <c r="N36" s="338">
        <f>COUNTIFS('EME Pub'!$K:$K,"&gt;=01/11/2020",'EME Pub'!$K:$K,"&lt;=30/11/2020")</f>
        <v>0</v>
      </c>
      <c r="O36" s="338">
        <f>COUNTIFS('EME Pub'!$K:$K,"&gt;=01/12/2020",'EME Pub'!$K:$K,"&lt;=31/12/2020")</f>
        <v>0</v>
      </c>
      <c r="P36" s="338">
        <f>COUNTIFS('EME Pub'!$K:$K,"&gt;=01/01/2021",'EME Pub'!$K:$K,"&lt;=31/01/2021",'EME Pub'!A:A,'Publication count'!C:C)</f>
        <v>0</v>
      </c>
      <c r="Q36" s="355">
        <f>SUM(Prod_PubCountDetail[[#This Row],[January]:[Jan for Dec]])</f>
        <v>4</v>
      </c>
    </row>
    <row r="37" spans="1:17" ht="16.5" customHeight="1">
      <c r="A37" s="54">
        <v>2020</v>
      </c>
      <c r="B37" s="54" t="s">
        <v>2081</v>
      </c>
      <c r="C37" s="338">
        <v>8</v>
      </c>
      <c r="D37" s="338">
        <f>COUNTIFS('HS&amp;DR Pub'!$K:$K,"&gt;=01/01/2020",'HS&amp;DR Pub'!$K:$K,"&lt;=31/01/2020",'HS&amp;DR Pub'!A:A,'Publication count'!C:C)</f>
        <v>5</v>
      </c>
      <c r="E37" s="338">
        <f>COUNTIFS('HS&amp;DR Pub'!$K:$K,"&gt;=01/02/2020",'HS&amp;DR Pub'!$K:$K,"&lt;=28/02/2020")</f>
        <v>3</v>
      </c>
      <c r="F37" s="338">
        <f>COUNTIFS('HS&amp;DR Pub'!$K:$K,"&gt;=01/03/2020",'HS&amp;DR Pub'!$K:$K,"&lt;=31/03/2020")</f>
        <v>8</v>
      </c>
      <c r="G37" s="338">
        <f>COUNTIFS('HS&amp;DR Pub'!$K:$K,"&gt;=01/04/2020",'HS&amp;DR Pub'!$K:$K,"&lt;=30/04/2020")</f>
        <v>4</v>
      </c>
      <c r="H37" s="338">
        <f>COUNTIFS('HS&amp;DR Pub'!$K:$K,"&gt;=01/05/2020",'HS&amp;DR Pub'!$K:$K,"&lt;=30/05/2020")</f>
        <v>2</v>
      </c>
      <c r="I37" s="338">
        <f>COUNTIFS('HS&amp;DR Pub'!$K:$K,"&gt;=01/06/2020",'HS&amp;DR Pub'!$K:$K,"&lt;=30/06/2020")</f>
        <v>5</v>
      </c>
      <c r="J37" s="338">
        <f>COUNTIFS('HS&amp;DR Pub'!$K:$K,"&gt;=01/07/2020",'HS&amp;DR Pub'!$K:$K,"&lt;=31/07/2020")</f>
        <v>3</v>
      </c>
      <c r="K37" s="338">
        <f>COUNTIFS('HS&amp;DR Pub'!$K:$K,"&gt;=01/08/2020",'HS&amp;DR Pub'!$K:$K,"&lt;=31/08/2020")</f>
        <v>0</v>
      </c>
      <c r="L37" s="338">
        <f>COUNTIFS('HS&amp;DR Pub'!$K:$K,"&gt;=01/09/2020",'HS&amp;DR Pub'!$K:$K,"&lt;=30/09/2020")</f>
        <v>0</v>
      </c>
      <c r="M37" s="338">
        <f>COUNTIFS('HS&amp;DR Pub'!$K:$K,"&gt;=01/10/2020",'HS&amp;DR Pub'!$K:$K,"&lt;=31/10/2020")</f>
        <v>0</v>
      </c>
      <c r="N37" s="338">
        <f>COUNTIFS('HS&amp;DR Pub'!$K:$K,"&gt;=01/11/2020",'HS&amp;DR Pub'!$K:$K,"&lt;=30/11/2020")</f>
        <v>0</v>
      </c>
      <c r="O37" s="338">
        <f>COUNTIFS('HS&amp;DR Pub'!$K:$K,"&gt;=01/12/2020",'HS&amp;DR Pub'!$K:$K,"&lt;=31/12/2020")</f>
        <v>0</v>
      </c>
      <c r="P37" s="338">
        <f>COUNTIFS('HS&amp;DR Pub'!$K:$K,"&gt;=01/01/2021",'HS&amp;DR Pub'!$K:$K,"&lt;=31/01/2021",'HS&amp;DR Pub'!A:A,'Publication count'!C:C)</f>
        <v>0</v>
      </c>
      <c r="Q37" s="355">
        <f>SUM(Prod_PubCountDetail[[#This Row],[January]:[Jan for Dec]])</f>
        <v>30</v>
      </c>
    </row>
    <row r="38" spans="1:17" ht="16.5" customHeight="1">
      <c r="A38" s="54">
        <v>2020</v>
      </c>
      <c r="B38" s="54" t="s">
        <v>215</v>
      </c>
      <c r="C38" s="338">
        <v>24</v>
      </c>
      <c r="D38" s="338">
        <f>COUNTIFS('HTA Pub'!$K:$K,"&gt;=01/01/2020",'HTA Pub'!$K:$K,"&lt;=31/01/2020",'HTA Pub'!A:A,'Publication count'!C:C)</f>
        <v>7</v>
      </c>
      <c r="E38" s="338">
        <f>COUNTIFS('HTA Pub'!$K:$K,"&gt;=01/02/2020",'HTA Pub'!$K:$K,"&lt;=28/02/2020")</f>
        <v>3</v>
      </c>
      <c r="F38" s="338">
        <f>COUNTIFS('HTA Pub'!$K:$K,"&gt;=01/03/2020",'HTA Pub'!$K:$K,"&lt;=31/03/2020")</f>
        <v>6</v>
      </c>
      <c r="G38" s="338">
        <f>COUNTIFS('HTA Pub'!$K:$K,"&gt;=01/04/2020",'HTA Pub'!$K:$K,"&lt;=30/04/2020")</f>
        <v>2</v>
      </c>
      <c r="H38" s="338">
        <f>COUNTIFS('HTA Pub'!$K:$K,"&gt;=01/05/2020",'HTA Pub'!$K:$K,"&lt;=30/05/2020")</f>
        <v>6</v>
      </c>
      <c r="I38" s="338">
        <f>COUNTIFS('HTA Pub'!$K:$K,"&gt;=01/06/2020",'HTA Pub'!$K:$K,"&lt;=30/06/2020")</f>
        <v>6</v>
      </c>
      <c r="J38" s="338">
        <f>COUNTIFS('HTA Pub'!$K:$K,"&gt;=01/07/2020",'HTA Pub'!$K:$K,"&lt;=31/07/2020")</f>
        <v>4</v>
      </c>
      <c r="K38" s="338">
        <f>COUNTIFS('HTA Pub'!$K:$K,"&gt;=01/08/2020",'HTA Pub'!$K:$K,"&lt;=31/08/2020")</f>
        <v>0</v>
      </c>
      <c r="L38" s="338">
        <f>COUNTIFS('HTA Pub'!$K:$K,"&gt;=01/09/2020",'HTA Pub'!$K:$K,"&lt;=30/09/2020")</f>
        <v>0</v>
      </c>
      <c r="M38" s="338">
        <f>COUNTIFS('HTA Pub'!$K:$K,"&gt;=01/10/2020",'HTA Pub'!$K:$K,"&lt;=31/10/2020")</f>
        <v>0</v>
      </c>
      <c r="N38" s="338">
        <f>COUNTIFS('HTA Pub'!$K:$K,"&gt;=01/11/2020",'HTA Pub'!$K:$K,"&lt;=30/11/2020")</f>
        <v>0</v>
      </c>
      <c r="O38" s="338">
        <f>COUNTIFS('HTA Pub'!$K:$K,"&gt;=01/12/2020",'HTA Pub'!$K:$K,"&lt;=31/12/2020")</f>
        <v>0</v>
      </c>
      <c r="P38" s="338">
        <f>COUNTIFS('HTA Pub'!$K:$K,"&gt;=01/01/2021",'HTA Pub'!$K:$K,"&lt;=31/01/2021",'HTA Pub'!A:A,'Publication count'!C:C)</f>
        <v>0</v>
      </c>
      <c r="Q38" s="355">
        <f>SUM(Prod_PubCountDetail[[#This Row],[January]:[Jan for Dec]])</f>
        <v>34</v>
      </c>
    </row>
    <row r="39" spans="1:17" ht="16.5" customHeight="1">
      <c r="A39" s="54">
        <v>2020</v>
      </c>
      <c r="B39" s="54" t="s">
        <v>2082</v>
      </c>
      <c r="C39" s="338">
        <v>8</v>
      </c>
      <c r="D39" s="338">
        <f>COUNTIFS('PGfAR Pub'!$K:$K,"&gt;=01/01/2020",'PGfAR Pub'!$K:$K,"&lt;=31/01/2020",'PGfAR Pub'!A:A,'Publication count'!C:C)</f>
        <v>2</v>
      </c>
      <c r="E39" s="338">
        <f>COUNTIFS('PGfAR Pub'!$K:$K,"&gt;=01/02/2020",'PGfAR Pub'!$K:$K,"&lt;=28/02/2020")</f>
        <v>0</v>
      </c>
      <c r="F39" s="338">
        <f>COUNTIFS('PGfAR Pub'!$K:$K,"&gt;=01/03/2020",'PGfAR Pub'!$K:$K,"&lt;=31/03/2020")</f>
        <v>0</v>
      </c>
      <c r="G39" s="338">
        <f>COUNTIFS('PGfAR Pub'!$K:$K,"&gt;=01/04/2020",'PGfAR Pub'!$K:$K,"&lt;=30/04/2020")</f>
        <v>2</v>
      </c>
      <c r="H39" s="338">
        <f>COUNTIFS('PGfAR Pub'!$K:$K,"&gt;=01/05/2020",'PGfAR Pub'!$K:$K,"&lt;=30/05/2020")</f>
        <v>1</v>
      </c>
      <c r="I39" s="338">
        <f>COUNTIFS('PGfAR Pub'!$K:$K,"&gt;=01/06/2020",'PGfAR Pub'!$K:$K,"&lt;=30/06/2020")</f>
        <v>0</v>
      </c>
      <c r="J39" s="338">
        <f>COUNTIFS('PGfAR Pub'!$K:$K,"&gt;=01/07/2020",'PGfAR Pub'!$K:$K,"&lt;=31/07/2020")</f>
        <v>0</v>
      </c>
      <c r="K39" s="338">
        <f>COUNTIFS('PGfAR Pub'!$K:$K,"&gt;=01/08/2020",'PGfAR Pub'!$K:$K,"&lt;=31/08/2020")</f>
        <v>0</v>
      </c>
      <c r="L39" s="338">
        <f>COUNTIFS('PGfAR Pub'!$K:$K,"&gt;=01/09/2020",'PGfAR Pub'!$K:$K,"&lt;=30/09/2020")</f>
        <v>0</v>
      </c>
      <c r="M39" s="338">
        <f>COUNTIFS('PGfAR Pub'!$K:$K,"&gt;=01/10/2020",'PGfAR Pub'!$K:$K,"&lt;=31/10/2020")</f>
        <v>0</v>
      </c>
      <c r="N39" s="338">
        <f>COUNTIFS('PGfAR Pub'!$K:$K,"&gt;=01/11/2020",'PGfAR Pub'!$K:$K,"&lt;=30/11/2020")</f>
        <v>0</v>
      </c>
      <c r="O39" s="338">
        <f>COUNTIFS('PGfAR Pub'!$K:$K,"&gt;=01/12/2020",'PGfAR Pub'!$K:$K,"&lt;=31/12/2020")</f>
        <v>0</v>
      </c>
      <c r="P39" s="338">
        <f>COUNTIFS('PGfAR Pub'!$K:$K,"&gt;=01/01/2021",'PGfAR Pub'!$K:$K,"&lt;=31/01/2021",'PGfAR Pub'!A:A,'Publication count'!C:C)</f>
        <v>0</v>
      </c>
      <c r="Q39" s="355">
        <f>SUM(Prod_PubCountDetail[[#This Row],[January]:[Jan for Dec]])</f>
        <v>5</v>
      </c>
    </row>
    <row r="40" spans="1:17" ht="16.5" customHeight="1">
      <c r="A40" s="54">
        <v>2020</v>
      </c>
      <c r="B40" s="54" t="s">
        <v>2083</v>
      </c>
      <c r="C40" s="338">
        <v>8</v>
      </c>
      <c r="D40" s="338">
        <f>COUNTIFS('PHR Pub'!$K:$K,"&gt;=01/01/2020",'PHR Pub'!$K:$K,"&lt;=31/01/2020",'PHR Pub'!A:A,'Publication count'!C:C)</f>
        <v>1</v>
      </c>
      <c r="E40" s="338">
        <f>COUNTIFS('PHR Pub'!$K:$K,"&gt;=01/02/2020",'PHR Pub'!$K:$K,"&lt;=28/02/2020")</f>
        <v>0</v>
      </c>
      <c r="F40" s="338">
        <f>COUNTIFS('PHR Pub'!$K:$K,"&gt;=01/03/2020",'PHR Pub'!$K:$K,"&lt;=31/03/2020")</f>
        <v>3</v>
      </c>
      <c r="G40" s="338">
        <f>COUNTIFS('PHR Pub'!$K:$K,"&gt;=01/04/2020",'PHR Pub'!$K:$K,"&lt;=30/04/2020")</f>
        <v>3</v>
      </c>
      <c r="H40" s="338">
        <f>COUNTIFS('PHR Pub'!$K:$K,"&gt;=01/05/2020",'PHR Pub'!$K:$K,"&lt;=30/05/2020")</f>
        <v>1</v>
      </c>
      <c r="I40" s="338">
        <f>COUNTIFS('PHR Pub'!$K:$K,"&gt;=01/06/2020",'PHR Pub'!$K:$K,"&lt;=30/06/2020")</f>
        <v>0</v>
      </c>
      <c r="J40" s="338">
        <f>COUNTIFS('PHR Pub'!$K:$K,"&gt;=01/07/2020",'PHR Pub'!$K:$K,"&lt;=31/07/2020")</f>
        <v>0</v>
      </c>
      <c r="K40" s="338">
        <f>COUNTIFS('PHR Pub'!$K:$K,"&gt;=01/08/2020",'PHR Pub'!$K:$K,"&lt;=31/08/2020")</f>
        <v>0</v>
      </c>
      <c r="L40" s="338">
        <f>COUNTIFS('PHR Pub'!$K:$K,"&gt;=01/09/2020",'PHR Pub'!$K:$K,"&lt;=30/09/2020")</f>
        <v>0</v>
      </c>
      <c r="M40" s="338">
        <f>COUNTIFS('PHR Pub'!$K:$K,"&gt;=01/10/2020",'PHR Pub'!$K:$K,"&lt;=31/10/2020")</f>
        <v>0</v>
      </c>
      <c r="N40" s="338">
        <f>COUNTIFS('PHR Pub'!$K:$K,"&gt;=01/11/2020",'PHR Pub'!$K:$K,"&lt;=30/11/2020")</f>
        <v>0</v>
      </c>
      <c r="O40" s="338">
        <f>COUNTIFS('PHR Pub'!$K:$K,"&gt;=01/12/2020",'PHR Pub'!$K:$K,"&lt;=31/12/2020")</f>
        <v>0</v>
      </c>
      <c r="P40" s="338">
        <f>COUNTIFS('PHR Pub'!$K:$K,"&gt;=01/01/2021",'PHR Pub'!$K:$K,"&lt;=31/01/2021",'PHR Pub'!A:A,'Publication count'!C:C)</f>
        <v>0</v>
      </c>
      <c r="Q40" s="355">
        <f>SUM(Prod_PubCountDetail[[#This Row],[January]:[Jan for Dec]])</f>
        <v>8</v>
      </c>
    </row>
  </sheetData>
  <phoneticPr fontId="42" type="noConversion"/>
  <pageMargins left="0.7" right="0.7" top="0.75" bottom="0.75" header="0.3" footer="0.3"/>
  <pageSetup paperSize="9" orientation="portrait" horizontalDpi="4294967293"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65"/>
  <sheetViews>
    <sheetView showGridLines="0" topLeftCell="A19" zoomScale="90" zoomScaleNormal="90" zoomScaleSheetLayoutView="100" workbookViewId="0">
      <selection activeCell="A27" sqref="A27:XFD27"/>
    </sheetView>
  </sheetViews>
  <sheetFormatPr defaultColWidth="9.42578125" defaultRowHeight="14.25"/>
  <cols>
    <col min="1" max="1" width="5.5703125" style="26" customWidth="1"/>
    <col min="2" max="2" width="11.7109375" style="26" customWidth="1"/>
    <col min="3" max="3" width="7.42578125" style="26" customWidth="1"/>
    <col min="4" max="4" width="22.5703125" style="26" customWidth="1"/>
    <col min="5" max="5" width="7.42578125" style="26" customWidth="1"/>
    <col min="6" max="6" width="62.5703125" style="54" customWidth="1"/>
    <col min="7" max="7" width="15.28515625" style="55" customWidth="1"/>
    <col min="8" max="8" width="10.42578125" style="26" customWidth="1"/>
    <col min="9" max="9" width="15.28515625" style="26" customWidth="1"/>
    <col min="10" max="10" width="22.42578125" style="26" customWidth="1"/>
    <col min="11" max="11" width="6.5703125" style="26" customWidth="1"/>
    <col min="12" max="12" width="25.140625" style="26" customWidth="1"/>
    <col min="13" max="16384" width="9.42578125" style="26"/>
  </cols>
  <sheetData>
    <row r="1" spans="1:12" ht="23.25">
      <c r="A1" s="25" t="s">
        <v>812</v>
      </c>
      <c r="J1" s="27"/>
    </row>
    <row r="2" spans="1:12">
      <c r="A2" s="59"/>
      <c r="F2" s="54" t="s">
        <v>107</v>
      </c>
    </row>
    <row r="3" spans="1:12">
      <c r="A3" s="59"/>
      <c r="F3" s="60">
        <f ca="1">TODAY()</f>
        <v>44035</v>
      </c>
    </row>
    <row r="4" spans="1:12">
      <c r="A4" s="61"/>
      <c r="B4" s="26" t="s">
        <v>66</v>
      </c>
      <c r="F4" s="62"/>
    </row>
    <row r="5" spans="1:12">
      <c r="A5" s="63"/>
      <c r="B5" s="26" t="s">
        <v>187</v>
      </c>
      <c r="F5" s="64" t="s">
        <v>115</v>
      </c>
      <c r="G5" s="65">
        <f>COUNTA(F10:F144)</f>
        <v>15</v>
      </c>
    </row>
    <row r="6" spans="1:12">
      <c r="A6" s="66"/>
      <c r="B6" s="26" t="s">
        <v>67</v>
      </c>
      <c r="F6" s="64" t="s">
        <v>116</v>
      </c>
      <c r="G6" s="65">
        <f ca="1">COUNTIF(H10:H144,"&gt;="&amp;24)</f>
        <v>7</v>
      </c>
    </row>
    <row r="7" spans="1:12">
      <c r="A7" s="67"/>
      <c r="B7" s="26" t="s">
        <v>68</v>
      </c>
      <c r="F7" s="64" t="s">
        <v>114</v>
      </c>
      <c r="G7" s="65">
        <v>0</v>
      </c>
    </row>
    <row r="8" spans="1:12">
      <c r="A8" s="59"/>
      <c r="F8" s="68"/>
    </row>
    <row r="9" spans="1:12" ht="45">
      <c r="A9" s="96" t="s">
        <v>113</v>
      </c>
      <c r="B9" s="97" t="s">
        <v>177</v>
      </c>
      <c r="C9" s="97" t="s">
        <v>4</v>
      </c>
      <c r="D9" s="97" t="s">
        <v>1</v>
      </c>
      <c r="E9" s="97" t="s">
        <v>379</v>
      </c>
      <c r="F9" s="98" t="s">
        <v>2</v>
      </c>
      <c r="G9" s="99" t="s">
        <v>178</v>
      </c>
      <c r="H9" s="100" t="s">
        <v>179</v>
      </c>
      <c r="I9" s="100" t="s">
        <v>21</v>
      </c>
      <c r="J9" s="101" t="s">
        <v>3</v>
      </c>
      <c r="K9" s="102" t="s">
        <v>185</v>
      </c>
      <c r="L9" s="102" t="s">
        <v>4108</v>
      </c>
    </row>
    <row r="10" spans="1:12" ht="18">
      <c r="A10" s="264" t="s">
        <v>3516</v>
      </c>
      <c r="B10" s="265"/>
      <c r="C10" s="266"/>
      <c r="D10" s="266"/>
      <c r="E10" s="266"/>
      <c r="F10" s="267"/>
      <c r="G10" s="268"/>
      <c r="H10" s="269"/>
      <c r="I10" s="268"/>
      <c r="J10" s="270"/>
      <c r="K10" s="271"/>
      <c r="L10" s="271"/>
    </row>
    <row r="11" spans="1:12">
      <c r="A11" s="69" t="s">
        <v>731</v>
      </c>
      <c r="B11" s="70" t="s">
        <v>3268</v>
      </c>
      <c r="C11" s="70" t="s">
        <v>230</v>
      </c>
      <c r="D11" s="70" t="s">
        <v>3269</v>
      </c>
      <c r="E11" s="70" t="s">
        <v>386</v>
      </c>
      <c r="F11" s="71" t="s">
        <v>3271</v>
      </c>
      <c r="G11" s="72">
        <v>43375</v>
      </c>
      <c r="H11" s="65">
        <f t="shared" ref="H11:H25" ca="1" si="0">($F$3-G11)/7</f>
        <v>94.285714285714292</v>
      </c>
      <c r="I11" s="72">
        <v>43549</v>
      </c>
      <c r="J11" s="74" t="s">
        <v>3110</v>
      </c>
      <c r="K11" s="46" t="s">
        <v>186</v>
      </c>
      <c r="L11" s="46"/>
    </row>
    <row r="12" spans="1:12" ht="25.5">
      <c r="A12" s="69" t="s">
        <v>749</v>
      </c>
      <c r="B12" s="70" t="s">
        <v>3395</v>
      </c>
      <c r="C12" s="70" t="s">
        <v>230</v>
      </c>
      <c r="D12" s="70" t="s">
        <v>3396</v>
      </c>
      <c r="E12" s="70" t="s">
        <v>384</v>
      </c>
      <c r="F12" s="71" t="s">
        <v>3397</v>
      </c>
      <c r="G12" s="72">
        <v>43472</v>
      </c>
      <c r="H12" s="65">
        <f t="shared" ca="1" si="0"/>
        <v>80.428571428571431</v>
      </c>
      <c r="I12" s="72">
        <v>43644</v>
      </c>
      <c r="J12" s="74" t="s">
        <v>3210</v>
      </c>
      <c r="K12" s="46" t="s">
        <v>186</v>
      </c>
      <c r="L12" s="46"/>
    </row>
    <row r="13" spans="1:12" ht="57">
      <c r="A13" s="69" t="s">
        <v>817</v>
      </c>
      <c r="B13" s="70" t="s">
        <v>3661</v>
      </c>
      <c r="C13" s="70" t="s">
        <v>230</v>
      </c>
      <c r="D13" s="70" t="s">
        <v>3662</v>
      </c>
      <c r="E13" s="70" t="s">
        <v>3651</v>
      </c>
      <c r="F13" s="71" t="s">
        <v>3663</v>
      </c>
      <c r="G13" s="72">
        <v>43616</v>
      </c>
      <c r="H13" s="65">
        <f t="shared" ca="1" si="0"/>
        <v>59.857142857142854</v>
      </c>
      <c r="I13" s="72">
        <v>43788</v>
      </c>
      <c r="J13" s="74"/>
      <c r="K13" s="46" t="s">
        <v>186</v>
      </c>
      <c r="L13" s="46"/>
    </row>
    <row r="14" spans="1:12" ht="51">
      <c r="A14" s="69" t="s">
        <v>826</v>
      </c>
      <c r="B14" s="70" t="s">
        <v>3778</v>
      </c>
      <c r="C14" s="70" t="s">
        <v>230</v>
      </c>
      <c r="D14" s="70" t="s">
        <v>3779</v>
      </c>
      <c r="E14" s="70" t="s">
        <v>2086</v>
      </c>
      <c r="F14" s="71" t="s">
        <v>3780</v>
      </c>
      <c r="G14" s="72">
        <v>43689</v>
      </c>
      <c r="H14" s="65">
        <f t="shared" ref="H14:H24" ca="1" si="1">($F$3-G14)/7</f>
        <v>49.428571428571431</v>
      </c>
      <c r="I14" s="72">
        <v>43861</v>
      </c>
      <c r="J14" s="74" t="s">
        <v>3409</v>
      </c>
      <c r="K14" s="46" t="s">
        <v>186</v>
      </c>
      <c r="L14" s="46"/>
    </row>
    <row r="15" spans="1:12" ht="38.25">
      <c r="A15" s="69" t="s">
        <v>831</v>
      </c>
      <c r="B15" s="70" t="s">
        <v>3862</v>
      </c>
      <c r="C15" s="70" t="s">
        <v>230</v>
      </c>
      <c r="D15" s="70" t="s">
        <v>3863</v>
      </c>
      <c r="E15" s="70" t="s">
        <v>384</v>
      </c>
      <c r="F15" s="71" t="s">
        <v>3864</v>
      </c>
      <c r="G15" s="72">
        <v>43754</v>
      </c>
      <c r="H15" s="65">
        <f t="shared" ca="1" si="1"/>
        <v>40.142857142857146</v>
      </c>
      <c r="I15" s="72">
        <v>43927</v>
      </c>
      <c r="J15" s="74"/>
      <c r="K15" s="46" t="s">
        <v>186</v>
      </c>
      <c r="L15" s="46"/>
    </row>
    <row r="16" spans="1:12" ht="25.5">
      <c r="A16" s="69" t="s">
        <v>838</v>
      </c>
      <c r="B16" s="70" t="s">
        <v>3954</v>
      </c>
      <c r="C16" s="70" t="s">
        <v>230</v>
      </c>
      <c r="D16" s="70" t="s">
        <v>3979</v>
      </c>
      <c r="E16" s="70" t="s">
        <v>384</v>
      </c>
      <c r="F16" s="71" t="s">
        <v>3980</v>
      </c>
      <c r="G16" s="72">
        <v>43836</v>
      </c>
      <c r="H16" s="65">
        <f t="shared" ca="1" si="1"/>
        <v>28.428571428571427</v>
      </c>
      <c r="I16" s="72">
        <v>44007</v>
      </c>
      <c r="J16" s="74"/>
      <c r="K16" s="46" t="s">
        <v>186</v>
      </c>
      <c r="L16" s="46"/>
    </row>
    <row r="17" spans="1:12" ht="38.25">
      <c r="A17" s="69" t="s">
        <v>841</v>
      </c>
      <c r="B17" s="70" t="s">
        <v>3968</v>
      </c>
      <c r="C17" s="70" t="s">
        <v>230</v>
      </c>
      <c r="D17" s="70" t="s">
        <v>3969</v>
      </c>
      <c r="E17" s="70" t="s">
        <v>384</v>
      </c>
      <c r="F17" s="71" t="s">
        <v>3981</v>
      </c>
      <c r="G17" s="72">
        <v>43840</v>
      </c>
      <c r="H17" s="65">
        <f t="shared" ca="1" si="1"/>
        <v>27.857142857142858</v>
      </c>
      <c r="I17" s="72">
        <v>44013</v>
      </c>
      <c r="J17" s="74"/>
      <c r="K17" s="46" t="s">
        <v>186</v>
      </c>
      <c r="L17" s="46"/>
    </row>
    <row r="18" spans="1:12" ht="38.25">
      <c r="A18" s="69" t="s">
        <v>860</v>
      </c>
      <c r="B18" s="70" t="s">
        <v>4072</v>
      </c>
      <c r="C18" s="70" t="s">
        <v>230</v>
      </c>
      <c r="D18" s="70" t="s">
        <v>4075</v>
      </c>
      <c r="E18" s="70" t="s">
        <v>383</v>
      </c>
      <c r="F18" s="71" t="s">
        <v>4078</v>
      </c>
      <c r="G18" s="72">
        <v>43909</v>
      </c>
      <c r="H18" s="65">
        <f t="shared" ca="1" si="1"/>
        <v>18</v>
      </c>
      <c r="I18" s="72">
        <v>44083</v>
      </c>
      <c r="J18" s="74"/>
      <c r="K18" s="46" t="s">
        <v>186</v>
      </c>
      <c r="L18" s="42" t="s">
        <v>3688</v>
      </c>
    </row>
    <row r="19" spans="1:12" ht="25.5">
      <c r="A19" s="69" t="s">
        <v>863</v>
      </c>
      <c r="B19" s="70" t="s">
        <v>4073</v>
      </c>
      <c r="C19" s="70" t="s">
        <v>230</v>
      </c>
      <c r="D19" s="70" t="s">
        <v>4076</v>
      </c>
      <c r="E19" s="70" t="s">
        <v>384</v>
      </c>
      <c r="F19" s="71" t="s">
        <v>4079</v>
      </c>
      <c r="G19" s="72">
        <v>43913</v>
      </c>
      <c r="H19" s="65">
        <f t="shared" ca="1" si="1"/>
        <v>17.428571428571427</v>
      </c>
      <c r="I19" s="72">
        <v>44085</v>
      </c>
      <c r="J19" s="74"/>
      <c r="K19" s="46" t="s">
        <v>186</v>
      </c>
      <c r="L19" s="46"/>
    </row>
    <row r="20" spans="1:12" ht="25.5">
      <c r="A20" s="69" t="s">
        <v>864</v>
      </c>
      <c r="B20" s="70" t="s">
        <v>4126</v>
      </c>
      <c r="C20" s="70" t="s">
        <v>230</v>
      </c>
      <c r="D20" s="70" t="s">
        <v>4127</v>
      </c>
      <c r="E20" s="70" t="s">
        <v>3651</v>
      </c>
      <c r="F20" s="71" t="s">
        <v>4128</v>
      </c>
      <c r="G20" s="72">
        <v>43945</v>
      </c>
      <c r="H20" s="65">
        <f t="shared" ca="1" si="1"/>
        <v>12.857142857142858</v>
      </c>
      <c r="I20" s="72">
        <v>44117</v>
      </c>
      <c r="J20" s="74"/>
      <c r="K20" s="46" t="s">
        <v>186</v>
      </c>
      <c r="L20" s="46"/>
    </row>
    <row r="21" spans="1:12" ht="51">
      <c r="A21" s="69" t="s">
        <v>865</v>
      </c>
      <c r="B21" s="70" t="s">
        <v>4146</v>
      </c>
      <c r="C21" s="70" t="s">
        <v>230</v>
      </c>
      <c r="D21" s="70" t="s">
        <v>4147</v>
      </c>
      <c r="E21" s="70" t="s">
        <v>389</v>
      </c>
      <c r="F21" s="71" t="s">
        <v>4148</v>
      </c>
      <c r="G21" s="72">
        <v>43956</v>
      </c>
      <c r="H21" s="65">
        <f t="shared" ca="1" si="1"/>
        <v>11.285714285714286</v>
      </c>
      <c r="I21" s="72">
        <v>44126</v>
      </c>
      <c r="J21" s="74"/>
      <c r="K21" s="46" t="s">
        <v>186</v>
      </c>
      <c r="L21" s="46" t="s">
        <v>3688</v>
      </c>
    </row>
    <row r="22" spans="1:12" ht="38.25">
      <c r="A22" s="69" t="s">
        <v>889</v>
      </c>
      <c r="B22" s="70" t="s">
        <v>4182</v>
      </c>
      <c r="C22" s="70" t="s">
        <v>351</v>
      </c>
      <c r="D22" s="70" t="s">
        <v>4202</v>
      </c>
      <c r="E22" s="70" t="s">
        <v>2086</v>
      </c>
      <c r="F22" s="71" t="s">
        <v>4183</v>
      </c>
      <c r="G22" s="72">
        <v>43983</v>
      </c>
      <c r="H22" s="65">
        <f t="shared" ca="1" si="1"/>
        <v>7.4285714285714288</v>
      </c>
      <c r="I22" s="72">
        <v>44151</v>
      </c>
      <c r="J22" s="74"/>
      <c r="K22" s="46" t="s">
        <v>186</v>
      </c>
      <c r="L22" s="46"/>
    </row>
    <row r="23" spans="1:12" ht="25.5">
      <c r="A23" s="69" t="s">
        <v>891</v>
      </c>
      <c r="B23" s="70" t="s">
        <v>4200</v>
      </c>
      <c r="C23" s="70" t="s">
        <v>230</v>
      </c>
      <c r="D23" s="70" t="s">
        <v>4201</v>
      </c>
      <c r="E23" s="70" t="s">
        <v>388</v>
      </c>
      <c r="F23" s="71" t="s">
        <v>4203</v>
      </c>
      <c r="G23" s="72">
        <v>43991</v>
      </c>
      <c r="H23" s="65">
        <f t="shared" ca="1" si="1"/>
        <v>6.2857142857142856</v>
      </c>
      <c r="I23" s="72">
        <v>44159</v>
      </c>
      <c r="J23" s="74"/>
      <c r="K23" s="46" t="s">
        <v>186</v>
      </c>
      <c r="L23" s="46"/>
    </row>
    <row r="24" spans="1:12" ht="38.25">
      <c r="A24" s="69" t="s">
        <v>892</v>
      </c>
      <c r="B24" s="70" t="s">
        <v>4227</v>
      </c>
      <c r="C24" s="70" t="s">
        <v>230</v>
      </c>
      <c r="D24" s="70" t="s">
        <v>4228</v>
      </c>
      <c r="E24" s="70" t="s">
        <v>389</v>
      </c>
      <c r="F24" s="71" t="s">
        <v>4231</v>
      </c>
      <c r="G24" s="72">
        <v>44008</v>
      </c>
      <c r="H24" s="65">
        <f t="shared" ca="1" si="1"/>
        <v>3.8571428571428572</v>
      </c>
      <c r="I24" s="72">
        <v>44176</v>
      </c>
      <c r="J24" s="74"/>
      <c r="K24" s="46" t="s">
        <v>186</v>
      </c>
      <c r="L24" s="46"/>
    </row>
    <row r="25" spans="1:12" ht="25.5">
      <c r="A25" s="69" t="s">
        <v>922</v>
      </c>
      <c r="B25" s="70" t="s">
        <v>4229</v>
      </c>
      <c r="C25" s="70" t="s">
        <v>230</v>
      </c>
      <c r="D25" s="70" t="s">
        <v>4230</v>
      </c>
      <c r="E25" s="70" t="s">
        <v>431</v>
      </c>
      <c r="F25" s="71" t="s">
        <v>4232</v>
      </c>
      <c r="G25" s="72">
        <v>44014</v>
      </c>
      <c r="H25" s="65">
        <f t="shared" ca="1" si="0"/>
        <v>3</v>
      </c>
      <c r="I25" s="72">
        <v>44182</v>
      </c>
      <c r="J25" s="74"/>
      <c r="K25" s="46" t="s">
        <v>186</v>
      </c>
      <c r="L25" s="46"/>
    </row>
    <row r="26" spans="1:12" ht="18">
      <c r="A26" s="264" t="s">
        <v>111</v>
      </c>
      <c r="B26" s="272"/>
      <c r="C26" s="273"/>
      <c r="D26" s="273"/>
      <c r="E26" s="273"/>
      <c r="F26" s="274"/>
      <c r="G26" s="275"/>
      <c r="H26" s="276"/>
      <c r="I26" s="275"/>
      <c r="J26" s="277"/>
      <c r="K26" s="278"/>
      <c r="L26" s="278"/>
    </row>
    <row r="57" spans="6:6">
      <c r="F57" s="75"/>
    </row>
    <row r="365" spans="5:5">
      <c r="E365" s="26" t="s">
        <v>175</v>
      </c>
    </row>
  </sheetData>
  <autoFilter ref="A9:K9" xr:uid="{00000000-0009-0000-0000-000002000000}"/>
  <sortState xmlns:xlrd2="http://schemas.microsoft.com/office/spreadsheetml/2017/richdata2" ref="A12:K15">
    <sortCondition ref="A12:A15"/>
  </sortState>
  <conditionalFormatting sqref="H25">
    <cfRule type="expression" dxfId="14550" priority="747">
      <formula>INDIRECT("J"&amp;ROW())="Office"</formula>
    </cfRule>
    <cfRule type="expression" dxfId="14549" priority="748">
      <formula>INDIRECT("J"&amp;ROW())="Editor"</formula>
    </cfRule>
    <cfRule type="expression" dxfId="14548" priority="749">
      <formula>INDIRECT("J"&amp;ROW())="PPP"</formula>
    </cfRule>
    <cfRule type="expression" dxfId="14547" priority="750">
      <formula>INDIRECT("J"&amp;ROW())="Author"</formula>
    </cfRule>
    <cfRule type="expression" dxfId="14546" priority="751">
      <formula>INDIRECT("J"&amp;ROW())="Author"</formula>
    </cfRule>
  </conditionalFormatting>
  <conditionalFormatting sqref="A2:L8 B25:J25 B1:L1 K12 A9:K9 A27:L1048576">
    <cfRule type="expression" dxfId="14545" priority="767">
      <formula>INDIRECT("K"&amp;ROW())="Office"</formula>
    </cfRule>
    <cfRule type="expression" dxfId="14544" priority="768">
      <formula>INDIRECT("K"&amp;ROW())="Editor"</formula>
    </cfRule>
    <cfRule type="expression" dxfId="14543" priority="769">
      <formula>INDIRECT("K"&amp;ROW())="PPP"</formula>
    </cfRule>
    <cfRule type="expression" dxfId="14542" priority="770">
      <formula>INDIRECT("K"&amp;ROW())="Author"</formula>
    </cfRule>
  </conditionalFormatting>
  <conditionalFormatting sqref="H11">
    <cfRule type="expression" dxfId="14541" priority="469">
      <formula>INDIRECT("J"&amp;ROW())="Office"</formula>
    </cfRule>
    <cfRule type="expression" dxfId="14540" priority="470">
      <formula>INDIRECT("J"&amp;ROW())="Editor"</formula>
    </cfRule>
    <cfRule type="expression" dxfId="14539" priority="471">
      <formula>INDIRECT("J"&amp;ROW())="PPP"</formula>
    </cfRule>
    <cfRule type="expression" dxfId="14538" priority="472">
      <formula>INDIRECT("J"&amp;ROW())="Author"</formula>
    </cfRule>
    <cfRule type="expression" dxfId="14537" priority="473">
      <formula>INDIRECT("J"&amp;ROW())="Author"</formula>
    </cfRule>
  </conditionalFormatting>
  <conditionalFormatting sqref="A11:J11">
    <cfRule type="expression" dxfId="14536" priority="474">
      <formula>INDIRECT("K"&amp;ROW())="Office"</formula>
    </cfRule>
    <cfRule type="expression" dxfId="14535" priority="475">
      <formula>INDIRECT("K"&amp;ROW())="Editor"</formula>
    </cfRule>
    <cfRule type="expression" dxfId="14534" priority="476">
      <formula>INDIRECT("K"&amp;ROW())="PPP"</formula>
    </cfRule>
    <cfRule type="expression" dxfId="14533" priority="477">
      <formula>INDIRECT("K"&amp;ROW())="Author"</formula>
    </cfRule>
  </conditionalFormatting>
  <conditionalFormatting sqref="K11">
    <cfRule type="expression" dxfId="14532" priority="465">
      <formula>INDIRECT("K"&amp;ROW())="Office"</formula>
    </cfRule>
    <cfRule type="expression" dxfId="14531" priority="466">
      <formula>INDIRECT("K"&amp;ROW())="Editor"</formula>
    </cfRule>
    <cfRule type="expression" dxfId="14530" priority="467">
      <formula>INDIRECT("K"&amp;ROW())="PPP"</formula>
    </cfRule>
    <cfRule type="expression" dxfId="14529" priority="468">
      <formula>INDIRECT("K"&amp;ROW())="Author"</formula>
    </cfRule>
  </conditionalFormatting>
  <conditionalFormatting sqref="A10:K10">
    <cfRule type="expression" dxfId="14528" priority="435">
      <formula>INDIRECT("K"&amp;ROW())="Office"</formula>
    </cfRule>
    <cfRule type="expression" dxfId="14527" priority="436">
      <formula>INDIRECT("K"&amp;ROW())="Editor"</formula>
    </cfRule>
    <cfRule type="expression" dxfId="14526" priority="437">
      <formula>INDIRECT("K"&amp;ROW())="PPP"</formula>
    </cfRule>
    <cfRule type="expression" dxfId="14525" priority="438">
      <formula>INDIRECT("K"&amp;ROW())="Author"</formula>
    </cfRule>
  </conditionalFormatting>
  <conditionalFormatting sqref="A26:K26">
    <cfRule type="expression" dxfId="14524" priority="431">
      <formula>INDIRECT("K"&amp;ROW())="Office"</formula>
    </cfRule>
    <cfRule type="expression" dxfId="14523" priority="432">
      <formula>INDIRECT("K"&amp;ROW())="Editor"</formula>
    </cfRule>
    <cfRule type="expression" dxfId="14522" priority="433">
      <formula>INDIRECT("K"&amp;ROW())="PPP"</formula>
    </cfRule>
    <cfRule type="expression" dxfId="14521" priority="434">
      <formula>INDIRECT("K"&amp;ROW())="Author"</formula>
    </cfRule>
  </conditionalFormatting>
  <conditionalFormatting sqref="A1">
    <cfRule type="expression" dxfId="14520" priority="427">
      <formula>INDIRECT("K"&amp;ROW())="Office"</formula>
    </cfRule>
    <cfRule type="expression" dxfId="14519" priority="428">
      <formula>INDIRECT("K"&amp;ROW())="Editor"</formula>
    </cfRule>
    <cfRule type="expression" dxfId="14518" priority="429">
      <formula>INDIRECT("K"&amp;ROW())="PPP"</formula>
    </cfRule>
    <cfRule type="expression" dxfId="14517" priority="430">
      <formula>INDIRECT("K"&amp;ROW())="Author"</formula>
    </cfRule>
  </conditionalFormatting>
  <conditionalFormatting sqref="H12">
    <cfRule type="expression" dxfId="14516" priority="400">
      <formula>INDIRECT("J"&amp;ROW())="Office"</formula>
    </cfRule>
    <cfRule type="expression" dxfId="14515" priority="401">
      <formula>INDIRECT("J"&amp;ROW())="Editor"</formula>
    </cfRule>
    <cfRule type="expression" dxfId="14514" priority="402">
      <formula>INDIRECT("J"&amp;ROW())="PPP"</formula>
    </cfRule>
    <cfRule type="expression" dxfId="14513" priority="403">
      <formula>INDIRECT("J"&amp;ROW())="Author"</formula>
    </cfRule>
    <cfRule type="expression" dxfId="14512" priority="404">
      <formula>INDIRECT("J"&amp;ROW())="Author"</formula>
    </cfRule>
  </conditionalFormatting>
  <conditionalFormatting sqref="A12:J12">
    <cfRule type="expression" dxfId="14511" priority="405">
      <formula>INDIRECT("K"&amp;ROW())="Office"</formula>
    </cfRule>
    <cfRule type="expression" dxfId="14510" priority="406">
      <formula>INDIRECT("K"&amp;ROW())="Editor"</formula>
    </cfRule>
    <cfRule type="expression" dxfId="14509" priority="407">
      <formula>INDIRECT("K"&amp;ROW())="PPP"</formula>
    </cfRule>
    <cfRule type="expression" dxfId="14508" priority="408">
      <formula>INDIRECT("K"&amp;ROW())="Author"</formula>
    </cfRule>
  </conditionalFormatting>
  <conditionalFormatting sqref="A25">
    <cfRule type="expression" dxfId="14507" priority="366">
      <formula>INDIRECT("K"&amp;ROW())="Office"</formula>
    </cfRule>
    <cfRule type="expression" dxfId="14506" priority="367">
      <formula>INDIRECT("K"&amp;ROW())="Editor"</formula>
    </cfRule>
    <cfRule type="expression" dxfId="14505" priority="368">
      <formula>INDIRECT("K"&amp;ROW())="PPP"</formula>
    </cfRule>
    <cfRule type="expression" dxfId="14504" priority="369">
      <formula>INDIRECT("K"&amp;ROW())="Author"</formula>
    </cfRule>
  </conditionalFormatting>
  <conditionalFormatting sqref="H13">
    <cfRule type="expression" dxfId="14503" priority="340">
      <formula>INDIRECT("J"&amp;ROW())="Office"</formula>
    </cfRule>
    <cfRule type="expression" dxfId="14502" priority="341">
      <formula>INDIRECT("J"&amp;ROW())="Editor"</formula>
    </cfRule>
    <cfRule type="expression" dxfId="14501" priority="342">
      <formula>INDIRECT("J"&amp;ROW())="PPP"</formula>
    </cfRule>
    <cfRule type="expression" dxfId="14500" priority="343">
      <formula>INDIRECT("J"&amp;ROW())="Author"</formula>
    </cfRule>
    <cfRule type="expression" dxfId="14499" priority="344">
      <formula>INDIRECT("J"&amp;ROW())="Author"</formula>
    </cfRule>
  </conditionalFormatting>
  <conditionalFormatting sqref="B13:J13">
    <cfRule type="expression" dxfId="14498" priority="345">
      <formula>INDIRECT("K"&amp;ROW())="Office"</formula>
    </cfRule>
    <cfRule type="expression" dxfId="14497" priority="346">
      <formula>INDIRECT("K"&amp;ROW())="Editor"</formula>
    </cfRule>
    <cfRule type="expression" dxfId="14496" priority="347">
      <formula>INDIRECT("K"&amp;ROW())="PPP"</formula>
    </cfRule>
    <cfRule type="expression" dxfId="14495" priority="348">
      <formula>INDIRECT("K"&amp;ROW())="Author"</formula>
    </cfRule>
  </conditionalFormatting>
  <conditionalFormatting sqref="A13">
    <cfRule type="expression" dxfId="14494" priority="336">
      <formula>INDIRECT("K"&amp;ROW())="Office"</formula>
    </cfRule>
    <cfRule type="expression" dxfId="14493" priority="337">
      <formula>INDIRECT("K"&amp;ROW())="Editor"</formula>
    </cfRule>
    <cfRule type="expression" dxfId="14492" priority="338">
      <formula>INDIRECT("K"&amp;ROW())="PPP"</formula>
    </cfRule>
    <cfRule type="expression" dxfId="14491" priority="339">
      <formula>INDIRECT("K"&amp;ROW())="Author"</formula>
    </cfRule>
  </conditionalFormatting>
  <conditionalFormatting sqref="K13 K25">
    <cfRule type="expression" dxfId="14490" priority="332">
      <formula>INDIRECT("K"&amp;ROW())="Office"</formula>
    </cfRule>
    <cfRule type="expression" dxfId="14489" priority="333">
      <formula>INDIRECT("K"&amp;ROW())="Editor"</formula>
    </cfRule>
    <cfRule type="expression" dxfId="14488" priority="334">
      <formula>INDIRECT("K"&amp;ROW())="PPP"</formula>
    </cfRule>
    <cfRule type="expression" dxfId="14487" priority="335">
      <formula>INDIRECT("K"&amp;ROW())="Author"</formula>
    </cfRule>
  </conditionalFormatting>
  <conditionalFormatting sqref="H14">
    <cfRule type="expression" dxfId="14486" priority="306">
      <formula>INDIRECT("J"&amp;ROW())="Office"</formula>
    </cfRule>
    <cfRule type="expression" dxfId="14485" priority="307">
      <formula>INDIRECT("J"&amp;ROW())="Editor"</formula>
    </cfRule>
    <cfRule type="expression" dxfId="14484" priority="308">
      <formula>INDIRECT("J"&amp;ROW())="PPP"</formula>
    </cfRule>
    <cfRule type="expression" dxfId="14483" priority="309">
      <formula>INDIRECT("J"&amp;ROW())="Author"</formula>
    </cfRule>
    <cfRule type="expression" dxfId="14482" priority="310">
      <formula>INDIRECT("J"&amp;ROW())="Author"</formula>
    </cfRule>
  </conditionalFormatting>
  <conditionalFormatting sqref="B14:J14">
    <cfRule type="expression" dxfId="14481" priority="311">
      <formula>INDIRECT("K"&amp;ROW())="Office"</formula>
    </cfRule>
    <cfRule type="expression" dxfId="14480" priority="312">
      <formula>INDIRECT("K"&amp;ROW())="Editor"</formula>
    </cfRule>
    <cfRule type="expression" dxfId="14479" priority="313">
      <formula>INDIRECT("K"&amp;ROW())="PPP"</formula>
    </cfRule>
    <cfRule type="expression" dxfId="14478" priority="314">
      <formula>INDIRECT("K"&amp;ROW())="Author"</formula>
    </cfRule>
  </conditionalFormatting>
  <conditionalFormatting sqref="A14">
    <cfRule type="expression" dxfId="14477" priority="302">
      <formula>INDIRECT("K"&amp;ROW())="Office"</formula>
    </cfRule>
    <cfRule type="expression" dxfId="14476" priority="303">
      <formula>INDIRECT("K"&amp;ROW())="Editor"</formula>
    </cfRule>
    <cfRule type="expression" dxfId="14475" priority="304">
      <formula>INDIRECT("K"&amp;ROW())="PPP"</formula>
    </cfRule>
    <cfRule type="expression" dxfId="14474" priority="305">
      <formula>INDIRECT("K"&amp;ROW())="Author"</formula>
    </cfRule>
  </conditionalFormatting>
  <conditionalFormatting sqref="K14">
    <cfRule type="expression" dxfId="14473" priority="298">
      <formula>INDIRECT("K"&amp;ROW())="Office"</formula>
    </cfRule>
    <cfRule type="expression" dxfId="14472" priority="299">
      <formula>INDIRECT("K"&amp;ROW())="Editor"</formula>
    </cfRule>
    <cfRule type="expression" dxfId="14471" priority="300">
      <formula>INDIRECT("K"&amp;ROW())="PPP"</formula>
    </cfRule>
    <cfRule type="expression" dxfId="14470" priority="301">
      <formula>INDIRECT("K"&amp;ROW())="Author"</formula>
    </cfRule>
  </conditionalFormatting>
  <conditionalFormatting sqref="H15">
    <cfRule type="expression" dxfId="14469" priority="289">
      <formula>INDIRECT("J"&amp;ROW())="Office"</formula>
    </cfRule>
    <cfRule type="expression" dxfId="14468" priority="290">
      <formula>INDIRECT("J"&amp;ROW())="Editor"</formula>
    </cfRule>
    <cfRule type="expression" dxfId="14467" priority="291">
      <formula>INDIRECT("J"&amp;ROW())="PPP"</formula>
    </cfRule>
    <cfRule type="expression" dxfId="14466" priority="292">
      <formula>INDIRECT("J"&amp;ROW())="Author"</formula>
    </cfRule>
    <cfRule type="expression" dxfId="14465" priority="293">
      <formula>INDIRECT("J"&amp;ROW())="Author"</formula>
    </cfRule>
  </conditionalFormatting>
  <conditionalFormatting sqref="B15:J15">
    <cfRule type="expression" dxfId="14464" priority="294">
      <formula>INDIRECT("K"&amp;ROW())="Office"</formula>
    </cfRule>
    <cfRule type="expression" dxfId="14463" priority="295">
      <formula>INDIRECT("K"&amp;ROW())="Editor"</formula>
    </cfRule>
    <cfRule type="expression" dxfId="14462" priority="296">
      <formula>INDIRECT("K"&amp;ROW())="PPP"</formula>
    </cfRule>
    <cfRule type="expression" dxfId="14461" priority="297">
      <formula>INDIRECT("K"&amp;ROW())="Author"</formula>
    </cfRule>
  </conditionalFormatting>
  <conditionalFormatting sqref="A15">
    <cfRule type="expression" dxfId="14460" priority="285">
      <formula>INDIRECT("K"&amp;ROW())="Office"</formula>
    </cfRule>
    <cfRule type="expression" dxfId="14459" priority="286">
      <formula>INDIRECT("K"&amp;ROW())="Editor"</formula>
    </cfRule>
    <cfRule type="expression" dxfId="14458" priority="287">
      <formula>INDIRECT("K"&amp;ROW())="PPP"</formula>
    </cfRule>
    <cfRule type="expression" dxfId="14457" priority="288">
      <formula>INDIRECT("K"&amp;ROW())="Author"</formula>
    </cfRule>
  </conditionalFormatting>
  <conditionalFormatting sqref="K15">
    <cfRule type="expression" dxfId="14456" priority="281">
      <formula>INDIRECT("K"&amp;ROW())="Office"</formula>
    </cfRule>
    <cfRule type="expression" dxfId="14455" priority="282">
      <formula>INDIRECT("K"&amp;ROW())="Editor"</formula>
    </cfRule>
    <cfRule type="expression" dxfId="14454" priority="283">
      <formula>INDIRECT("K"&amp;ROW())="PPP"</formula>
    </cfRule>
    <cfRule type="expression" dxfId="14453" priority="284">
      <formula>INDIRECT("K"&amp;ROW())="Author"</formula>
    </cfRule>
  </conditionalFormatting>
  <conditionalFormatting sqref="H16">
    <cfRule type="expression" dxfId="14452" priority="238">
      <formula>INDIRECT("J"&amp;ROW())="Office"</formula>
    </cfRule>
    <cfRule type="expression" dxfId="14451" priority="239">
      <formula>INDIRECT("J"&amp;ROW())="Editor"</formula>
    </cfRule>
    <cfRule type="expression" dxfId="14450" priority="240">
      <formula>INDIRECT("J"&amp;ROW())="PPP"</formula>
    </cfRule>
    <cfRule type="expression" dxfId="14449" priority="241">
      <formula>INDIRECT("J"&amp;ROW())="Author"</formula>
    </cfRule>
    <cfRule type="expression" dxfId="14448" priority="242">
      <formula>INDIRECT("J"&amp;ROW())="Author"</formula>
    </cfRule>
  </conditionalFormatting>
  <conditionalFormatting sqref="B16:J16">
    <cfRule type="expression" dxfId="14447" priority="243">
      <formula>INDIRECT("K"&amp;ROW())="Office"</formula>
    </cfRule>
    <cfRule type="expression" dxfId="14446" priority="244">
      <formula>INDIRECT("K"&amp;ROW())="Editor"</formula>
    </cfRule>
    <cfRule type="expression" dxfId="14445" priority="245">
      <formula>INDIRECT("K"&amp;ROW())="PPP"</formula>
    </cfRule>
    <cfRule type="expression" dxfId="14444" priority="246">
      <formula>INDIRECT("K"&amp;ROW())="Author"</formula>
    </cfRule>
  </conditionalFormatting>
  <conditionalFormatting sqref="A16">
    <cfRule type="expression" dxfId="14443" priority="234">
      <formula>INDIRECT("K"&amp;ROW())="Office"</formula>
    </cfRule>
    <cfRule type="expression" dxfId="14442" priority="235">
      <formula>INDIRECT("K"&amp;ROW())="Editor"</formula>
    </cfRule>
    <cfRule type="expression" dxfId="14441" priority="236">
      <formula>INDIRECT("K"&amp;ROW())="PPP"</formula>
    </cfRule>
    <cfRule type="expression" dxfId="14440" priority="237">
      <formula>INDIRECT("K"&amp;ROW())="Author"</formula>
    </cfRule>
  </conditionalFormatting>
  <conditionalFormatting sqref="K16">
    <cfRule type="expression" dxfId="14439" priority="230">
      <formula>INDIRECT("K"&amp;ROW())="Office"</formula>
    </cfRule>
    <cfRule type="expression" dxfId="14438" priority="231">
      <formula>INDIRECT("K"&amp;ROW())="Editor"</formula>
    </cfRule>
    <cfRule type="expression" dxfId="14437" priority="232">
      <formula>INDIRECT("K"&amp;ROW())="PPP"</formula>
    </cfRule>
    <cfRule type="expression" dxfId="14436" priority="233">
      <formula>INDIRECT("K"&amp;ROW())="Author"</formula>
    </cfRule>
  </conditionalFormatting>
  <conditionalFormatting sqref="H17">
    <cfRule type="expression" dxfId="14435" priority="221">
      <formula>INDIRECT("J"&amp;ROW())="Office"</formula>
    </cfRule>
    <cfRule type="expression" dxfId="14434" priority="222">
      <formula>INDIRECT("J"&amp;ROW())="Editor"</formula>
    </cfRule>
    <cfRule type="expression" dxfId="14433" priority="223">
      <formula>INDIRECT("J"&amp;ROW())="PPP"</formula>
    </cfRule>
    <cfRule type="expression" dxfId="14432" priority="224">
      <formula>INDIRECT("J"&amp;ROW())="Author"</formula>
    </cfRule>
    <cfRule type="expression" dxfId="14431" priority="225">
      <formula>INDIRECT("J"&amp;ROW())="Author"</formula>
    </cfRule>
  </conditionalFormatting>
  <conditionalFormatting sqref="B17:J17">
    <cfRule type="expression" dxfId="14430" priority="226">
      <formula>INDIRECT("K"&amp;ROW())="Office"</formula>
    </cfRule>
    <cfRule type="expression" dxfId="14429" priority="227">
      <formula>INDIRECT("K"&amp;ROW())="Editor"</formula>
    </cfRule>
    <cfRule type="expression" dxfId="14428" priority="228">
      <formula>INDIRECT("K"&amp;ROW())="PPP"</formula>
    </cfRule>
    <cfRule type="expression" dxfId="14427" priority="229">
      <formula>INDIRECT("K"&amp;ROW())="Author"</formula>
    </cfRule>
  </conditionalFormatting>
  <conditionalFormatting sqref="A17">
    <cfRule type="expression" dxfId="14426" priority="217">
      <formula>INDIRECT("K"&amp;ROW())="Office"</formula>
    </cfRule>
    <cfRule type="expression" dxfId="14425" priority="218">
      <formula>INDIRECT("K"&amp;ROW())="Editor"</formula>
    </cfRule>
    <cfRule type="expression" dxfId="14424" priority="219">
      <formula>INDIRECT("K"&amp;ROW())="PPP"</formula>
    </cfRule>
    <cfRule type="expression" dxfId="14423" priority="220">
      <formula>INDIRECT("K"&amp;ROW())="Author"</formula>
    </cfRule>
  </conditionalFormatting>
  <conditionalFormatting sqref="K17">
    <cfRule type="expression" dxfId="14422" priority="213">
      <formula>INDIRECT("K"&amp;ROW())="Office"</formula>
    </cfRule>
    <cfRule type="expression" dxfId="14421" priority="214">
      <formula>INDIRECT("K"&amp;ROW())="Editor"</formula>
    </cfRule>
    <cfRule type="expression" dxfId="14420" priority="215">
      <formula>INDIRECT("K"&amp;ROW())="PPP"</formula>
    </cfRule>
    <cfRule type="expression" dxfId="14419" priority="216">
      <formula>INDIRECT("K"&amp;ROW())="Author"</formula>
    </cfRule>
  </conditionalFormatting>
  <conditionalFormatting sqref="H18">
    <cfRule type="expression" dxfId="14418" priority="204">
      <formula>INDIRECT("J"&amp;ROW())="Office"</formula>
    </cfRule>
    <cfRule type="expression" dxfId="14417" priority="205">
      <formula>INDIRECT("J"&amp;ROW())="Editor"</formula>
    </cfRule>
    <cfRule type="expression" dxfId="14416" priority="206">
      <formula>INDIRECT("J"&amp;ROW())="PPP"</formula>
    </cfRule>
    <cfRule type="expression" dxfId="14415" priority="207">
      <formula>INDIRECT("J"&amp;ROW())="Author"</formula>
    </cfRule>
    <cfRule type="expression" dxfId="14414" priority="208">
      <formula>INDIRECT("J"&amp;ROW())="Author"</formula>
    </cfRule>
  </conditionalFormatting>
  <conditionalFormatting sqref="B18:J18">
    <cfRule type="expression" dxfId="14413" priority="209">
      <formula>INDIRECT("K"&amp;ROW())="Office"</formula>
    </cfRule>
    <cfRule type="expression" dxfId="14412" priority="210">
      <formula>INDIRECT("K"&amp;ROW())="Editor"</formula>
    </cfRule>
    <cfRule type="expression" dxfId="14411" priority="211">
      <formula>INDIRECT("K"&amp;ROW())="PPP"</formula>
    </cfRule>
    <cfRule type="expression" dxfId="14410" priority="212">
      <formula>INDIRECT("K"&amp;ROW())="Author"</formula>
    </cfRule>
  </conditionalFormatting>
  <conditionalFormatting sqref="A18">
    <cfRule type="expression" dxfId="14409" priority="200">
      <formula>INDIRECT("K"&amp;ROW())="Office"</formula>
    </cfRule>
    <cfRule type="expression" dxfId="14408" priority="201">
      <formula>INDIRECT("K"&amp;ROW())="Editor"</formula>
    </cfRule>
    <cfRule type="expression" dxfId="14407" priority="202">
      <formula>INDIRECT("K"&amp;ROW())="PPP"</formula>
    </cfRule>
    <cfRule type="expression" dxfId="14406" priority="203">
      <formula>INDIRECT("K"&amp;ROW())="Author"</formula>
    </cfRule>
  </conditionalFormatting>
  <conditionalFormatting sqref="K18">
    <cfRule type="expression" dxfId="14405" priority="196">
      <formula>INDIRECT("K"&amp;ROW())="Office"</formula>
    </cfRule>
    <cfRule type="expression" dxfId="14404" priority="197">
      <formula>INDIRECT("K"&amp;ROW())="Editor"</formula>
    </cfRule>
    <cfRule type="expression" dxfId="14403" priority="198">
      <formula>INDIRECT("K"&amp;ROW())="PPP"</formula>
    </cfRule>
    <cfRule type="expression" dxfId="14402" priority="199">
      <formula>INDIRECT("K"&amp;ROW())="Author"</formula>
    </cfRule>
  </conditionalFormatting>
  <conditionalFormatting sqref="L12 L9">
    <cfRule type="expression" dxfId="14401" priority="175">
      <formula>INDIRECT("K"&amp;ROW())="Office"</formula>
    </cfRule>
    <cfRule type="expression" dxfId="14400" priority="176">
      <formula>INDIRECT("K"&amp;ROW())="Editor"</formula>
    </cfRule>
    <cfRule type="expression" dxfId="14399" priority="177">
      <formula>INDIRECT("K"&amp;ROW())="PPP"</formula>
    </cfRule>
    <cfRule type="expression" dxfId="14398" priority="178">
      <formula>INDIRECT("K"&amp;ROW())="Author"</formula>
    </cfRule>
  </conditionalFormatting>
  <conditionalFormatting sqref="L11">
    <cfRule type="expression" dxfId="14397" priority="171">
      <formula>INDIRECT("K"&amp;ROW())="Office"</formula>
    </cfRule>
    <cfRule type="expression" dxfId="14396" priority="172">
      <formula>INDIRECT("K"&amp;ROW())="Editor"</formula>
    </cfRule>
    <cfRule type="expression" dxfId="14395" priority="173">
      <formula>INDIRECT("K"&amp;ROW())="PPP"</formula>
    </cfRule>
    <cfRule type="expression" dxfId="14394" priority="174">
      <formula>INDIRECT("K"&amp;ROW())="Author"</formula>
    </cfRule>
  </conditionalFormatting>
  <conditionalFormatting sqref="L10">
    <cfRule type="expression" dxfId="14393" priority="167">
      <formula>INDIRECT("K"&amp;ROW())="Office"</formula>
    </cfRule>
    <cfRule type="expression" dxfId="14392" priority="168">
      <formula>INDIRECT("K"&amp;ROW())="Editor"</formula>
    </cfRule>
    <cfRule type="expression" dxfId="14391" priority="169">
      <formula>INDIRECT("K"&amp;ROW())="PPP"</formula>
    </cfRule>
    <cfRule type="expression" dxfId="14390" priority="170">
      <formula>INDIRECT("K"&amp;ROW())="Author"</formula>
    </cfRule>
  </conditionalFormatting>
  <conditionalFormatting sqref="L26">
    <cfRule type="expression" dxfId="14389" priority="163">
      <formula>INDIRECT("K"&amp;ROW())="Office"</formula>
    </cfRule>
    <cfRule type="expression" dxfId="14388" priority="164">
      <formula>INDIRECT("K"&amp;ROW())="Editor"</formula>
    </cfRule>
    <cfRule type="expression" dxfId="14387" priority="165">
      <formula>INDIRECT("K"&amp;ROW())="PPP"</formula>
    </cfRule>
    <cfRule type="expression" dxfId="14386" priority="166">
      <formula>INDIRECT("K"&amp;ROW())="Author"</formula>
    </cfRule>
  </conditionalFormatting>
  <conditionalFormatting sqref="L13 L25">
    <cfRule type="expression" dxfId="14385" priority="159">
      <formula>INDIRECT("K"&amp;ROW())="Office"</formula>
    </cfRule>
    <cfRule type="expression" dxfId="14384" priority="160">
      <formula>INDIRECT("K"&amp;ROW())="Editor"</formula>
    </cfRule>
    <cfRule type="expression" dxfId="14383" priority="161">
      <formula>INDIRECT("K"&amp;ROW())="PPP"</formula>
    </cfRule>
    <cfRule type="expression" dxfId="14382" priority="162">
      <formula>INDIRECT("K"&amp;ROW())="Author"</formula>
    </cfRule>
  </conditionalFormatting>
  <conditionalFormatting sqref="L14">
    <cfRule type="expression" dxfId="14381" priority="155">
      <formula>INDIRECT("K"&amp;ROW())="Office"</formula>
    </cfRule>
    <cfRule type="expression" dxfId="14380" priority="156">
      <formula>INDIRECT("K"&amp;ROW())="Editor"</formula>
    </cfRule>
    <cfRule type="expression" dxfId="14379" priority="157">
      <formula>INDIRECT("K"&amp;ROW())="PPP"</formula>
    </cfRule>
    <cfRule type="expression" dxfId="14378" priority="158">
      <formula>INDIRECT("K"&amp;ROW())="Author"</formula>
    </cfRule>
  </conditionalFormatting>
  <conditionalFormatting sqref="L15">
    <cfRule type="expression" dxfId="14377" priority="151">
      <formula>INDIRECT("K"&amp;ROW())="Office"</formula>
    </cfRule>
    <cfRule type="expression" dxfId="14376" priority="152">
      <formula>INDIRECT("K"&amp;ROW())="Editor"</formula>
    </cfRule>
    <cfRule type="expression" dxfId="14375" priority="153">
      <formula>INDIRECT("K"&amp;ROW())="PPP"</formula>
    </cfRule>
    <cfRule type="expression" dxfId="14374" priority="154">
      <formula>INDIRECT("K"&amp;ROW())="Author"</formula>
    </cfRule>
  </conditionalFormatting>
  <conditionalFormatting sqref="L16">
    <cfRule type="expression" dxfId="14373" priority="139">
      <formula>INDIRECT("K"&amp;ROW())="Office"</formula>
    </cfRule>
    <cfRule type="expression" dxfId="14372" priority="140">
      <formula>INDIRECT("K"&amp;ROW())="Editor"</formula>
    </cfRule>
    <cfRule type="expression" dxfId="14371" priority="141">
      <formula>INDIRECT("K"&amp;ROW())="PPP"</formula>
    </cfRule>
    <cfRule type="expression" dxfId="14370" priority="142">
      <formula>INDIRECT("K"&amp;ROW())="Author"</formula>
    </cfRule>
  </conditionalFormatting>
  <conditionalFormatting sqref="L17">
    <cfRule type="expression" dxfId="14369" priority="135">
      <formula>INDIRECT("K"&amp;ROW())="Office"</formula>
    </cfRule>
    <cfRule type="expression" dxfId="14368" priority="136">
      <formula>INDIRECT("K"&amp;ROW())="Editor"</formula>
    </cfRule>
    <cfRule type="expression" dxfId="14367" priority="137">
      <formula>INDIRECT("K"&amp;ROW())="PPP"</formula>
    </cfRule>
    <cfRule type="expression" dxfId="14366" priority="138">
      <formula>INDIRECT("K"&amp;ROW())="Author"</formula>
    </cfRule>
  </conditionalFormatting>
  <conditionalFormatting sqref="L18">
    <cfRule type="expression" dxfId="14365" priority="131">
      <formula>INDIRECT("K"&amp;ROW())="Office"</formula>
    </cfRule>
    <cfRule type="expression" dxfId="14364" priority="132">
      <formula>INDIRECT("K"&amp;ROW())="Editor"</formula>
    </cfRule>
    <cfRule type="expression" dxfId="14363" priority="133">
      <formula>INDIRECT("K"&amp;ROW())="PPP"</formula>
    </cfRule>
    <cfRule type="expression" dxfId="14362" priority="134">
      <formula>INDIRECT("K"&amp;ROW())="Author"</formula>
    </cfRule>
  </conditionalFormatting>
  <conditionalFormatting sqref="H19">
    <cfRule type="expression" dxfId="14361" priority="118">
      <formula>INDIRECT("J"&amp;ROW())="Office"</formula>
    </cfRule>
    <cfRule type="expression" dxfId="14360" priority="119">
      <formula>INDIRECT("J"&amp;ROW())="Editor"</formula>
    </cfRule>
    <cfRule type="expression" dxfId="14359" priority="120">
      <formula>INDIRECT("J"&amp;ROW())="PPP"</formula>
    </cfRule>
    <cfRule type="expression" dxfId="14358" priority="121">
      <formula>INDIRECT("J"&amp;ROW())="Author"</formula>
    </cfRule>
    <cfRule type="expression" dxfId="14357" priority="122">
      <formula>INDIRECT("J"&amp;ROW())="Author"</formula>
    </cfRule>
  </conditionalFormatting>
  <conditionalFormatting sqref="B19:J19">
    <cfRule type="expression" dxfId="14356" priority="123">
      <formula>INDIRECT("K"&amp;ROW())="Office"</formula>
    </cfRule>
    <cfRule type="expression" dxfId="14355" priority="124">
      <formula>INDIRECT("K"&amp;ROW())="Editor"</formula>
    </cfRule>
    <cfRule type="expression" dxfId="14354" priority="125">
      <formula>INDIRECT("K"&amp;ROW())="PPP"</formula>
    </cfRule>
    <cfRule type="expression" dxfId="14353" priority="126">
      <formula>INDIRECT("K"&amp;ROW())="Author"</formula>
    </cfRule>
  </conditionalFormatting>
  <conditionalFormatting sqref="A19">
    <cfRule type="expression" dxfId="14352" priority="114">
      <formula>INDIRECT("K"&amp;ROW())="Office"</formula>
    </cfRule>
    <cfRule type="expression" dxfId="14351" priority="115">
      <formula>INDIRECT("K"&amp;ROW())="Editor"</formula>
    </cfRule>
    <cfRule type="expression" dxfId="14350" priority="116">
      <formula>INDIRECT("K"&amp;ROW())="PPP"</formula>
    </cfRule>
    <cfRule type="expression" dxfId="14349" priority="117">
      <formula>INDIRECT("K"&amp;ROW())="Author"</formula>
    </cfRule>
  </conditionalFormatting>
  <conditionalFormatting sqref="K19">
    <cfRule type="expression" dxfId="14348" priority="110">
      <formula>INDIRECT("K"&amp;ROW())="Office"</formula>
    </cfRule>
    <cfRule type="expression" dxfId="14347" priority="111">
      <formula>INDIRECT("K"&amp;ROW())="Editor"</formula>
    </cfRule>
    <cfRule type="expression" dxfId="14346" priority="112">
      <formula>INDIRECT("K"&amp;ROW())="PPP"</formula>
    </cfRule>
    <cfRule type="expression" dxfId="14345" priority="113">
      <formula>INDIRECT("K"&amp;ROW())="Author"</formula>
    </cfRule>
  </conditionalFormatting>
  <conditionalFormatting sqref="L19">
    <cfRule type="expression" dxfId="14344" priority="106">
      <formula>INDIRECT("K"&amp;ROW())="Office"</formula>
    </cfRule>
    <cfRule type="expression" dxfId="14343" priority="107">
      <formula>INDIRECT("K"&amp;ROW())="Editor"</formula>
    </cfRule>
    <cfRule type="expression" dxfId="14342" priority="108">
      <formula>INDIRECT("K"&amp;ROW())="PPP"</formula>
    </cfRule>
    <cfRule type="expression" dxfId="14341" priority="109">
      <formula>INDIRECT("K"&amp;ROW())="Author"</formula>
    </cfRule>
  </conditionalFormatting>
  <conditionalFormatting sqref="H20">
    <cfRule type="expression" dxfId="14340" priority="97">
      <formula>INDIRECT("J"&amp;ROW())="Office"</formula>
    </cfRule>
    <cfRule type="expression" dxfId="14339" priority="98">
      <formula>INDIRECT("J"&amp;ROW())="Editor"</formula>
    </cfRule>
    <cfRule type="expression" dxfId="14338" priority="99">
      <formula>INDIRECT("J"&amp;ROW())="PPP"</formula>
    </cfRule>
    <cfRule type="expression" dxfId="14337" priority="100">
      <formula>INDIRECT("J"&amp;ROW())="Author"</formula>
    </cfRule>
    <cfRule type="expression" dxfId="14336" priority="101">
      <formula>INDIRECT("J"&amp;ROW())="Author"</formula>
    </cfRule>
  </conditionalFormatting>
  <conditionalFormatting sqref="B20:J20">
    <cfRule type="expression" dxfId="14335" priority="102">
      <formula>INDIRECT("K"&amp;ROW())="Office"</formula>
    </cfRule>
    <cfRule type="expression" dxfId="14334" priority="103">
      <formula>INDIRECT("K"&amp;ROW())="Editor"</formula>
    </cfRule>
    <cfRule type="expression" dxfId="14333" priority="104">
      <formula>INDIRECT("K"&amp;ROW())="PPP"</formula>
    </cfRule>
    <cfRule type="expression" dxfId="14332" priority="105">
      <formula>INDIRECT("K"&amp;ROW())="Author"</formula>
    </cfRule>
  </conditionalFormatting>
  <conditionalFormatting sqref="A20">
    <cfRule type="expression" dxfId="14331" priority="93">
      <formula>INDIRECT("K"&amp;ROW())="Office"</formula>
    </cfRule>
    <cfRule type="expression" dxfId="14330" priority="94">
      <formula>INDIRECT("K"&amp;ROW())="Editor"</formula>
    </cfRule>
    <cfRule type="expression" dxfId="14329" priority="95">
      <formula>INDIRECT("K"&amp;ROW())="PPP"</formula>
    </cfRule>
    <cfRule type="expression" dxfId="14328" priority="96">
      <formula>INDIRECT("K"&amp;ROW())="Author"</formula>
    </cfRule>
  </conditionalFormatting>
  <conditionalFormatting sqref="K20">
    <cfRule type="expression" dxfId="14327" priority="89">
      <formula>INDIRECT("K"&amp;ROW())="Office"</formula>
    </cfRule>
    <cfRule type="expression" dxfId="14326" priority="90">
      <formula>INDIRECT("K"&amp;ROW())="Editor"</formula>
    </cfRule>
    <cfRule type="expression" dxfId="14325" priority="91">
      <formula>INDIRECT("K"&amp;ROW())="PPP"</formula>
    </cfRule>
    <cfRule type="expression" dxfId="14324" priority="92">
      <formula>INDIRECT("K"&amp;ROW())="Author"</formula>
    </cfRule>
  </conditionalFormatting>
  <conditionalFormatting sqref="L20">
    <cfRule type="expression" dxfId="14323" priority="85">
      <formula>INDIRECT("K"&amp;ROW())="Office"</formula>
    </cfRule>
    <cfRule type="expression" dxfId="14322" priority="86">
      <formula>INDIRECT("K"&amp;ROW())="Editor"</formula>
    </cfRule>
    <cfRule type="expression" dxfId="14321" priority="87">
      <formula>INDIRECT("K"&amp;ROW())="PPP"</formula>
    </cfRule>
    <cfRule type="expression" dxfId="14320" priority="88">
      <formula>INDIRECT("K"&amp;ROW())="Author"</formula>
    </cfRule>
  </conditionalFormatting>
  <conditionalFormatting sqref="H21">
    <cfRule type="expression" dxfId="14319" priority="76">
      <formula>INDIRECT("J"&amp;ROW())="Office"</formula>
    </cfRule>
    <cfRule type="expression" dxfId="14318" priority="77">
      <formula>INDIRECT("J"&amp;ROW())="Editor"</formula>
    </cfRule>
    <cfRule type="expression" dxfId="14317" priority="78">
      <formula>INDIRECT("J"&amp;ROW())="PPP"</formula>
    </cfRule>
    <cfRule type="expression" dxfId="14316" priority="79">
      <formula>INDIRECT("J"&amp;ROW())="Author"</formula>
    </cfRule>
    <cfRule type="expression" dxfId="14315" priority="80">
      <formula>INDIRECT("J"&amp;ROW())="Author"</formula>
    </cfRule>
  </conditionalFormatting>
  <conditionalFormatting sqref="B21:J21">
    <cfRule type="expression" dxfId="14314" priority="81">
      <formula>INDIRECT("K"&amp;ROW())="Office"</formula>
    </cfRule>
    <cfRule type="expression" dxfId="14313" priority="82">
      <formula>INDIRECT("K"&amp;ROW())="Editor"</formula>
    </cfRule>
    <cfRule type="expression" dxfId="14312" priority="83">
      <formula>INDIRECT("K"&amp;ROW())="PPP"</formula>
    </cfRule>
    <cfRule type="expression" dxfId="14311" priority="84">
      <formula>INDIRECT("K"&amp;ROW())="Author"</formula>
    </cfRule>
  </conditionalFormatting>
  <conditionalFormatting sqref="A21">
    <cfRule type="expression" dxfId="14310" priority="72">
      <formula>INDIRECT("K"&amp;ROW())="Office"</formula>
    </cfRule>
    <cfRule type="expression" dxfId="14309" priority="73">
      <formula>INDIRECT("K"&amp;ROW())="Editor"</formula>
    </cfRule>
    <cfRule type="expression" dxfId="14308" priority="74">
      <formula>INDIRECT("K"&amp;ROW())="PPP"</formula>
    </cfRule>
    <cfRule type="expression" dxfId="14307" priority="75">
      <formula>INDIRECT("K"&amp;ROW())="Author"</formula>
    </cfRule>
  </conditionalFormatting>
  <conditionalFormatting sqref="K21">
    <cfRule type="expression" dxfId="14306" priority="68">
      <formula>INDIRECT("K"&amp;ROW())="Office"</formula>
    </cfRule>
    <cfRule type="expression" dxfId="14305" priority="69">
      <formula>INDIRECT("K"&amp;ROW())="Editor"</formula>
    </cfRule>
    <cfRule type="expression" dxfId="14304" priority="70">
      <formula>INDIRECT("K"&amp;ROW())="PPP"</formula>
    </cfRule>
    <cfRule type="expression" dxfId="14303" priority="71">
      <formula>INDIRECT("K"&amp;ROW())="Author"</formula>
    </cfRule>
  </conditionalFormatting>
  <conditionalFormatting sqref="L21">
    <cfRule type="expression" dxfId="14302" priority="64">
      <formula>INDIRECT("K"&amp;ROW())="Office"</formula>
    </cfRule>
    <cfRule type="expression" dxfId="14301" priority="65">
      <formula>INDIRECT("K"&amp;ROW())="Editor"</formula>
    </cfRule>
    <cfRule type="expression" dxfId="14300" priority="66">
      <formula>INDIRECT("K"&amp;ROW())="PPP"</formula>
    </cfRule>
    <cfRule type="expression" dxfId="14299" priority="67">
      <formula>INDIRECT("K"&amp;ROW())="Author"</formula>
    </cfRule>
  </conditionalFormatting>
  <conditionalFormatting sqref="H22">
    <cfRule type="expression" dxfId="14298" priority="55">
      <formula>INDIRECT("J"&amp;ROW())="Office"</formula>
    </cfRule>
    <cfRule type="expression" dxfId="14297" priority="56">
      <formula>INDIRECT("J"&amp;ROW())="Editor"</formula>
    </cfRule>
    <cfRule type="expression" dxfId="14296" priority="57">
      <formula>INDIRECT("J"&amp;ROW())="PPP"</formula>
    </cfRule>
    <cfRule type="expression" dxfId="14295" priority="58">
      <formula>INDIRECT("J"&amp;ROW())="Author"</formula>
    </cfRule>
    <cfRule type="expression" dxfId="14294" priority="59">
      <formula>INDIRECT("J"&amp;ROW())="Author"</formula>
    </cfRule>
  </conditionalFormatting>
  <conditionalFormatting sqref="B22:J22">
    <cfRule type="expression" dxfId="14293" priority="60">
      <formula>INDIRECT("K"&amp;ROW())="Office"</formula>
    </cfRule>
    <cfRule type="expression" dxfId="14292" priority="61">
      <formula>INDIRECT("K"&amp;ROW())="Editor"</formula>
    </cfRule>
    <cfRule type="expression" dxfId="14291" priority="62">
      <formula>INDIRECT("K"&amp;ROW())="PPP"</formula>
    </cfRule>
    <cfRule type="expression" dxfId="14290" priority="63">
      <formula>INDIRECT("K"&amp;ROW())="Author"</formula>
    </cfRule>
  </conditionalFormatting>
  <conditionalFormatting sqref="A22">
    <cfRule type="expression" dxfId="14289" priority="51">
      <formula>INDIRECT("K"&amp;ROW())="Office"</formula>
    </cfRule>
    <cfRule type="expression" dxfId="14288" priority="52">
      <formula>INDIRECT("K"&amp;ROW())="Editor"</formula>
    </cfRule>
    <cfRule type="expression" dxfId="14287" priority="53">
      <formula>INDIRECT("K"&amp;ROW())="PPP"</formula>
    </cfRule>
    <cfRule type="expression" dxfId="14286" priority="54">
      <formula>INDIRECT("K"&amp;ROW())="Author"</formula>
    </cfRule>
  </conditionalFormatting>
  <conditionalFormatting sqref="K22">
    <cfRule type="expression" dxfId="14285" priority="47">
      <formula>INDIRECT("K"&amp;ROW())="Office"</formula>
    </cfRule>
    <cfRule type="expression" dxfId="14284" priority="48">
      <formula>INDIRECT("K"&amp;ROW())="Editor"</formula>
    </cfRule>
    <cfRule type="expression" dxfId="14283" priority="49">
      <formula>INDIRECT("K"&amp;ROW())="PPP"</formula>
    </cfRule>
    <cfRule type="expression" dxfId="14282" priority="50">
      <formula>INDIRECT("K"&amp;ROW())="Author"</formula>
    </cfRule>
  </conditionalFormatting>
  <conditionalFormatting sqref="L22">
    <cfRule type="expression" dxfId="14281" priority="43">
      <formula>INDIRECT("K"&amp;ROW())="Office"</formula>
    </cfRule>
    <cfRule type="expression" dxfId="14280" priority="44">
      <formula>INDIRECT("K"&amp;ROW())="Editor"</formula>
    </cfRule>
    <cfRule type="expression" dxfId="14279" priority="45">
      <formula>INDIRECT("K"&amp;ROW())="PPP"</formula>
    </cfRule>
    <cfRule type="expression" dxfId="14278" priority="46">
      <formula>INDIRECT("K"&amp;ROW())="Author"</formula>
    </cfRule>
  </conditionalFormatting>
  <conditionalFormatting sqref="H23">
    <cfRule type="expression" dxfId="14277" priority="34">
      <formula>INDIRECT("J"&amp;ROW())="Office"</formula>
    </cfRule>
    <cfRule type="expression" dxfId="14276" priority="35">
      <formula>INDIRECT("J"&amp;ROW())="Editor"</formula>
    </cfRule>
    <cfRule type="expression" dxfId="14275" priority="36">
      <formula>INDIRECT("J"&amp;ROW())="PPP"</formula>
    </cfRule>
    <cfRule type="expression" dxfId="14274" priority="37">
      <formula>INDIRECT("J"&amp;ROW())="Author"</formula>
    </cfRule>
    <cfRule type="expression" dxfId="14273" priority="38">
      <formula>INDIRECT("J"&amp;ROW())="Author"</formula>
    </cfRule>
  </conditionalFormatting>
  <conditionalFormatting sqref="B23:J23">
    <cfRule type="expression" dxfId="14272" priority="39">
      <formula>INDIRECT("K"&amp;ROW())="Office"</formula>
    </cfRule>
    <cfRule type="expression" dxfId="14271" priority="40">
      <formula>INDIRECT("K"&amp;ROW())="Editor"</formula>
    </cfRule>
    <cfRule type="expression" dxfId="14270" priority="41">
      <formula>INDIRECT("K"&amp;ROW())="PPP"</formula>
    </cfRule>
    <cfRule type="expression" dxfId="14269" priority="42">
      <formula>INDIRECT("K"&amp;ROW())="Author"</formula>
    </cfRule>
  </conditionalFormatting>
  <conditionalFormatting sqref="A23">
    <cfRule type="expression" dxfId="14268" priority="30">
      <formula>INDIRECT("K"&amp;ROW())="Office"</formula>
    </cfRule>
    <cfRule type="expression" dxfId="14267" priority="31">
      <formula>INDIRECT("K"&amp;ROW())="Editor"</formula>
    </cfRule>
    <cfRule type="expression" dxfId="14266" priority="32">
      <formula>INDIRECT("K"&amp;ROW())="PPP"</formula>
    </cfRule>
    <cfRule type="expression" dxfId="14265" priority="33">
      <formula>INDIRECT("K"&amp;ROW())="Author"</formula>
    </cfRule>
  </conditionalFormatting>
  <conditionalFormatting sqref="K23">
    <cfRule type="expression" dxfId="14264" priority="26">
      <formula>INDIRECT("K"&amp;ROW())="Office"</formula>
    </cfRule>
    <cfRule type="expression" dxfId="14263" priority="27">
      <formula>INDIRECT("K"&amp;ROW())="Editor"</formula>
    </cfRule>
    <cfRule type="expression" dxfId="14262" priority="28">
      <formula>INDIRECT("K"&amp;ROW())="PPP"</formula>
    </cfRule>
    <cfRule type="expression" dxfId="14261" priority="29">
      <formula>INDIRECT("K"&amp;ROW())="Author"</formula>
    </cfRule>
  </conditionalFormatting>
  <conditionalFormatting sqref="L23">
    <cfRule type="expression" dxfId="14260" priority="22">
      <formula>INDIRECT("K"&amp;ROW())="Office"</formula>
    </cfRule>
    <cfRule type="expression" dxfId="14259" priority="23">
      <formula>INDIRECT("K"&amp;ROW())="Editor"</formula>
    </cfRule>
    <cfRule type="expression" dxfId="14258" priority="24">
      <formula>INDIRECT("K"&amp;ROW())="PPP"</formula>
    </cfRule>
    <cfRule type="expression" dxfId="14257" priority="25">
      <formula>INDIRECT("K"&amp;ROW())="Author"</formula>
    </cfRule>
  </conditionalFormatting>
  <conditionalFormatting sqref="H24">
    <cfRule type="expression" dxfId="14256" priority="13">
      <formula>INDIRECT("J"&amp;ROW())="Office"</formula>
    </cfRule>
    <cfRule type="expression" dxfId="14255" priority="14">
      <formula>INDIRECT("J"&amp;ROW())="Editor"</formula>
    </cfRule>
    <cfRule type="expression" dxfId="14254" priority="15">
      <formula>INDIRECT("J"&amp;ROW())="PPP"</formula>
    </cfRule>
    <cfRule type="expression" dxfId="14253" priority="16">
      <formula>INDIRECT("J"&amp;ROW())="Author"</formula>
    </cfRule>
    <cfRule type="expression" dxfId="14252" priority="17">
      <formula>INDIRECT("J"&amp;ROW())="Author"</formula>
    </cfRule>
  </conditionalFormatting>
  <conditionalFormatting sqref="B24:J24">
    <cfRule type="expression" dxfId="14251" priority="18">
      <formula>INDIRECT("K"&amp;ROW())="Office"</formula>
    </cfRule>
    <cfRule type="expression" dxfId="14250" priority="19">
      <formula>INDIRECT("K"&amp;ROW())="Editor"</formula>
    </cfRule>
    <cfRule type="expression" dxfId="14249" priority="20">
      <formula>INDIRECT("K"&amp;ROW())="PPP"</formula>
    </cfRule>
    <cfRule type="expression" dxfId="14248" priority="21">
      <formula>INDIRECT("K"&amp;ROW())="Author"</formula>
    </cfRule>
  </conditionalFormatting>
  <conditionalFormatting sqref="A24">
    <cfRule type="expression" dxfId="14247" priority="9">
      <formula>INDIRECT("K"&amp;ROW())="Office"</formula>
    </cfRule>
    <cfRule type="expression" dxfId="14246" priority="10">
      <formula>INDIRECT("K"&amp;ROW())="Editor"</formula>
    </cfRule>
    <cfRule type="expression" dxfId="14245" priority="11">
      <formula>INDIRECT("K"&amp;ROW())="PPP"</formula>
    </cfRule>
    <cfRule type="expression" dxfId="14244" priority="12">
      <formula>INDIRECT("K"&amp;ROW())="Author"</formula>
    </cfRule>
  </conditionalFormatting>
  <conditionalFormatting sqref="K24">
    <cfRule type="expression" dxfId="14243" priority="5">
      <formula>INDIRECT("K"&amp;ROW())="Office"</formula>
    </cfRule>
    <cfRule type="expression" dxfId="14242" priority="6">
      <formula>INDIRECT("K"&amp;ROW())="Editor"</formula>
    </cfRule>
    <cfRule type="expression" dxfId="14241" priority="7">
      <formula>INDIRECT("K"&amp;ROW())="PPP"</formula>
    </cfRule>
    <cfRule type="expression" dxfId="14240" priority="8">
      <formula>INDIRECT("K"&amp;ROW())="Author"</formula>
    </cfRule>
  </conditionalFormatting>
  <conditionalFormatting sqref="L24">
    <cfRule type="expression" dxfId="14239" priority="1">
      <formula>INDIRECT("K"&amp;ROW())="Office"</formula>
    </cfRule>
    <cfRule type="expression" dxfId="14238" priority="2">
      <formula>INDIRECT("K"&amp;ROW())="Editor"</formula>
    </cfRule>
    <cfRule type="expression" dxfId="14237" priority="3">
      <formula>INDIRECT("K"&amp;ROW())="PPP"</formula>
    </cfRule>
    <cfRule type="expression" dxfId="14236" priority="4">
      <formula>INDIRECT("K"&amp;ROW())="Author"</formula>
    </cfRule>
  </conditionalFormatting>
  <pageMargins left="0.25" right="0.25" top="0.75" bottom="0.75" header="0.3" footer="0.3"/>
  <pageSetup paperSize="9" scale="5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413"/>
  <sheetViews>
    <sheetView showGridLines="0" topLeftCell="I1" zoomScale="90" zoomScaleNormal="90" zoomScaleSheetLayoutView="100" workbookViewId="0">
      <selection activeCell="N8" sqref="N8"/>
    </sheetView>
  </sheetViews>
  <sheetFormatPr defaultColWidth="9.42578125" defaultRowHeight="14.25" outlineLevelRow="1"/>
  <cols>
    <col min="1" max="2" width="5.5703125" style="22" customWidth="1"/>
    <col min="3" max="3" width="6.5703125" style="22" customWidth="1"/>
    <col min="4" max="4" width="13.42578125" style="22" customWidth="1"/>
    <col min="5" max="5" width="7.42578125" style="22" customWidth="1"/>
    <col min="6" max="6" width="21.5703125" style="22" customWidth="1"/>
    <col min="7" max="7" width="6.5703125" style="22" customWidth="1"/>
    <col min="8" max="8" width="76.42578125" style="76" customWidth="1"/>
    <col min="9" max="9" width="15" style="22" customWidth="1"/>
    <col min="10" max="10" width="12.5703125" style="22" customWidth="1"/>
    <col min="11" max="11" width="15" style="22" customWidth="1"/>
    <col min="12" max="12" width="16" style="22" customWidth="1"/>
    <col min="13" max="14" width="12.5703125" style="22" customWidth="1"/>
    <col min="15" max="16384" width="9.42578125" style="22"/>
  </cols>
  <sheetData>
    <row r="1" spans="1:14" ht="23.25">
      <c r="A1" s="23" t="s">
        <v>1049</v>
      </c>
      <c r="B1" s="103"/>
      <c r="C1" s="103"/>
      <c r="D1" s="103"/>
      <c r="E1" s="103"/>
      <c r="F1" s="103"/>
      <c r="G1" s="103"/>
      <c r="H1" s="104"/>
      <c r="I1" s="103"/>
      <c r="J1" s="103"/>
      <c r="K1" s="103"/>
      <c r="L1" s="103"/>
      <c r="M1" s="103"/>
      <c r="N1" s="103"/>
    </row>
    <row r="2" spans="1:14">
      <c r="H2" s="80"/>
    </row>
    <row r="3" spans="1:14">
      <c r="F3" s="374" t="s">
        <v>3018</v>
      </c>
      <c r="G3" s="376">
        <v>6</v>
      </c>
      <c r="H3" s="105" t="s">
        <v>122</v>
      </c>
      <c r="I3" s="106">
        <f ca="1">COUNTIF(K:K,"&gt;="&amp;TODAY()-7)</f>
        <v>1</v>
      </c>
    </row>
    <row r="4" spans="1:14">
      <c r="F4" s="375"/>
      <c r="G4" s="377"/>
      <c r="H4" s="105" t="s">
        <v>3019</v>
      </c>
      <c r="I4" s="106">
        <f>COUNTIF(A:A,G3)</f>
        <v>13</v>
      </c>
    </row>
    <row r="6" spans="1:14" ht="65.25" customHeight="1">
      <c r="A6" s="283" t="s">
        <v>3525</v>
      </c>
      <c r="B6" s="283" t="s">
        <v>3526</v>
      </c>
      <c r="C6" s="284" t="s">
        <v>113</v>
      </c>
      <c r="D6" s="285" t="s">
        <v>0</v>
      </c>
      <c r="E6" s="285" t="s">
        <v>4</v>
      </c>
      <c r="F6" s="285" t="s">
        <v>1</v>
      </c>
      <c r="G6" s="285" t="s">
        <v>379</v>
      </c>
      <c r="H6" s="286" t="s">
        <v>2</v>
      </c>
      <c r="I6" s="287" t="s">
        <v>20</v>
      </c>
      <c r="J6" s="287" t="s">
        <v>106</v>
      </c>
      <c r="K6" s="287" t="s">
        <v>121</v>
      </c>
      <c r="L6" s="287" t="s">
        <v>1907</v>
      </c>
      <c r="M6" s="287" t="s">
        <v>3523</v>
      </c>
      <c r="N6" s="287" t="s">
        <v>3524</v>
      </c>
    </row>
    <row r="7" spans="1:14" ht="15">
      <c r="A7" s="281" t="s">
        <v>3394</v>
      </c>
      <c r="B7" s="280"/>
      <c r="C7" s="280"/>
      <c r="D7" s="280"/>
      <c r="E7" s="280"/>
      <c r="F7" s="280"/>
      <c r="G7" s="280"/>
      <c r="H7" s="280"/>
      <c r="I7" s="280"/>
      <c r="J7" s="280"/>
      <c r="K7" s="280"/>
      <c r="L7" s="280"/>
      <c r="M7" s="56"/>
      <c r="N7" s="282"/>
    </row>
    <row r="8" spans="1:14" ht="21" customHeight="1">
      <c r="A8" s="107">
        <v>7</v>
      </c>
      <c r="B8" s="107">
        <v>4</v>
      </c>
      <c r="C8" s="69" t="s">
        <v>842</v>
      </c>
      <c r="D8" s="70" t="s">
        <v>4071</v>
      </c>
      <c r="E8" s="70" t="s">
        <v>230</v>
      </c>
      <c r="F8" s="70" t="s">
        <v>4074</v>
      </c>
      <c r="G8" s="70" t="s">
        <v>2977</v>
      </c>
      <c r="H8" s="71" t="s">
        <v>4077</v>
      </c>
      <c r="I8" s="72">
        <v>43902</v>
      </c>
      <c r="J8" s="65">
        <v>19</v>
      </c>
      <c r="K8" s="72">
        <v>44029</v>
      </c>
      <c r="L8" s="108"/>
      <c r="M8" s="65" t="s">
        <v>3734</v>
      </c>
      <c r="N8" s="65" t="str">
        <f>IF(M8="Y",J8-24,"-")</f>
        <v>-</v>
      </c>
    </row>
    <row r="9" spans="1:14" ht="21" customHeight="1">
      <c r="A9" s="107">
        <v>7</v>
      </c>
      <c r="B9" s="107">
        <v>3</v>
      </c>
      <c r="C9" s="69" t="s">
        <v>837</v>
      </c>
      <c r="D9" s="70" t="s">
        <v>3915</v>
      </c>
      <c r="E9" s="70" t="s">
        <v>230</v>
      </c>
      <c r="F9" s="70" t="s">
        <v>3916</v>
      </c>
      <c r="G9" s="70" t="s">
        <v>384</v>
      </c>
      <c r="H9" s="71" t="s">
        <v>3917</v>
      </c>
      <c r="I9" s="72">
        <v>43787</v>
      </c>
      <c r="J9" s="65">
        <v>26.571428571428573</v>
      </c>
      <c r="K9" s="72">
        <v>43973</v>
      </c>
      <c r="L9" s="108"/>
      <c r="M9" s="65" t="s">
        <v>3762</v>
      </c>
      <c r="N9" s="65">
        <f>IF(M9="Y",J9-24,"-")</f>
        <v>2.571428571428573</v>
      </c>
    </row>
    <row r="10" spans="1:14" ht="21" customHeight="1">
      <c r="A10" s="107">
        <v>7</v>
      </c>
      <c r="B10" s="107">
        <v>2</v>
      </c>
      <c r="C10" s="69" t="s">
        <v>836</v>
      </c>
      <c r="D10" s="70" t="s">
        <v>3912</v>
      </c>
      <c r="E10" s="70" t="s">
        <v>230</v>
      </c>
      <c r="F10" s="70" t="s">
        <v>3913</v>
      </c>
      <c r="G10" s="70" t="s">
        <v>3651</v>
      </c>
      <c r="H10" s="71" t="s">
        <v>3914</v>
      </c>
      <c r="I10" s="72">
        <v>43781</v>
      </c>
      <c r="J10" s="65">
        <v>23.428571428571427</v>
      </c>
      <c r="K10" s="72">
        <v>43975</v>
      </c>
      <c r="L10" s="108"/>
      <c r="M10" s="65" t="s">
        <v>3734</v>
      </c>
      <c r="N10" s="65" t="str">
        <f t="shared" ref="N10:N15" si="0">IF(M10="Y",J10-24,"-")</f>
        <v>-</v>
      </c>
    </row>
    <row r="11" spans="1:14" ht="21" customHeight="1">
      <c r="A11" s="107">
        <v>7</v>
      </c>
      <c r="B11" s="107">
        <v>1</v>
      </c>
      <c r="C11" s="69" t="s">
        <v>825</v>
      </c>
      <c r="D11" s="70" t="s">
        <v>3719</v>
      </c>
      <c r="E11" s="70" t="s">
        <v>230</v>
      </c>
      <c r="F11" s="70" t="s">
        <v>3720</v>
      </c>
      <c r="G11" s="70" t="s">
        <v>384</v>
      </c>
      <c r="H11" s="71" t="s">
        <v>3721</v>
      </c>
      <c r="I11" s="72">
        <v>43644</v>
      </c>
      <c r="J11" s="65">
        <v>32</v>
      </c>
      <c r="K11" s="72">
        <v>43868</v>
      </c>
      <c r="L11" s="108"/>
      <c r="M11" s="65" t="s">
        <v>3762</v>
      </c>
      <c r="N11" s="65">
        <f t="shared" si="0"/>
        <v>8</v>
      </c>
    </row>
    <row r="12" spans="1:14" ht="15">
      <c r="A12" s="281" t="s">
        <v>2963</v>
      </c>
      <c r="B12" s="280"/>
      <c r="C12" s="280"/>
      <c r="D12" s="280"/>
      <c r="E12" s="280"/>
      <c r="F12" s="280"/>
      <c r="G12" s="280"/>
      <c r="H12" s="280"/>
      <c r="I12" s="280"/>
      <c r="J12" s="280"/>
      <c r="K12" s="280"/>
      <c r="L12" s="280"/>
      <c r="M12" s="56"/>
      <c r="N12" s="282"/>
    </row>
    <row r="13" spans="1:14" ht="21" customHeight="1">
      <c r="A13" s="107">
        <v>6</v>
      </c>
      <c r="B13" s="107">
        <v>13</v>
      </c>
      <c r="C13" s="69" t="s">
        <v>796</v>
      </c>
      <c r="D13" s="70" t="s">
        <v>3637</v>
      </c>
      <c r="E13" s="70" t="s">
        <v>230</v>
      </c>
      <c r="F13" s="70" t="s">
        <v>3638</v>
      </c>
      <c r="G13" s="70" t="s">
        <v>383</v>
      </c>
      <c r="H13" s="71" t="s">
        <v>3640</v>
      </c>
      <c r="I13" s="72">
        <v>43608</v>
      </c>
      <c r="J13" s="65">
        <v>30.142857142857142</v>
      </c>
      <c r="K13" s="72">
        <v>43818</v>
      </c>
      <c r="L13" s="108"/>
      <c r="M13" s="65" t="str">
        <f t="shared" ref="M13:M15" si="1">IF(J13&gt;24,"Y","N")</f>
        <v>Y</v>
      </c>
      <c r="N13" s="65">
        <f t="shared" si="0"/>
        <v>6.1428571428571423</v>
      </c>
    </row>
    <row r="14" spans="1:14" ht="25.5">
      <c r="A14" s="107">
        <v>6</v>
      </c>
      <c r="B14" s="107">
        <v>12</v>
      </c>
      <c r="C14" s="69" t="s">
        <v>770</v>
      </c>
      <c r="D14" s="70" t="s">
        <v>3537</v>
      </c>
      <c r="E14" s="70" t="s">
        <v>230</v>
      </c>
      <c r="F14" s="70" t="s">
        <v>3538</v>
      </c>
      <c r="G14" s="70" t="s">
        <v>384</v>
      </c>
      <c r="H14" s="71" t="s">
        <v>3544</v>
      </c>
      <c r="I14" s="72">
        <v>43537</v>
      </c>
      <c r="J14" s="65">
        <v>40.285714285714285</v>
      </c>
      <c r="K14" s="72">
        <v>43817</v>
      </c>
      <c r="L14" s="108"/>
      <c r="M14" s="65" t="str">
        <f t="shared" si="1"/>
        <v>Y</v>
      </c>
      <c r="N14" s="65">
        <f t="shared" si="0"/>
        <v>16.285714285714285</v>
      </c>
    </row>
    <row r="15" spans="1:14" ht="28.5">
      <c r="A15" s="107">
        <v>6</v>
      </c>
      <c r="B15" s="107">
        <v>11</v>
      </c>
      <c r="C15" s="69" t="s">
        <v>778</v>
      </c>
      <c r="D15" s="70" t="s">
        <v>3635</v>
      </c>
      <c r="E15" s="70" t="s">
        <v>230</v>
      </c>
      <c r="F15" s="70" t="s">
        <v>3636</v>
      </c>
      <c r="G15" s="70" t="s">
        <v>384</v>
      </c>
      <c r="H15" s="71" t="s">
        <v>3639</v>
      </c>
      <c r="I15" s="72">
        <v>43607</v>
      </c>
      <c r="J15" s="65">
        <v>20.714285714285715</v>
      </c>
      <c r="K15" s="72">
        <v>43752</v>
      </c>
      <c r="L15" s="108"/>
      <c r="M15" s="65" t="str">
        <f t="shared" si="1"/>
        <v>N</v>
      </c>
      <c r="N15" s="65" t="str">
        <f t="shared" si="0"/>
        <v>-</v>
      </c>
    </row>
    <row r="16" spans="1:14" ht="38.25">
      <c r="A16" s="107">
        <v>6</v>
      </c>
      <c r="B16" s="107">
        <v>10</v>
      </c>
      <c r="C16" s="69" t="s">
        <v>769</v>
      </c>
      <c r="D16" s="70" t="s">
        <v>3506</v>
      </c>
      <c r="E16" s="70" t="s">
        <v>230</v>
      </c>
      <c r="F16" s="70" t="s">
        <v>3361</v>
      </c>
      <c r="G16" s="70" t="s">
        <v>389</v>
      </c>
      <c r="H16" s="71" t="s">
        <v>3507</v>
      </c>
      <c r="I16" s="72">
        <v>43531</v>
      </c>
      <c r="J16" s="65">
        <v>29</v>
      </c>
      <c r="K16" s="72">
        <v>43734</v>
      </c>
      <c r="L16" s="108"/>
      <c r="M16" s="65" t="str">
        <f t="shared" ref="M16" si="2">IF(J16&gt;24,"Y","N")</f>
        <v>Y</v>
      </c>
      <c r="N16" s="65">
        <f t="shared" ref="N16" si="3">IF(M16="Y",J16-24,"-")</f>
        <v>5</v>
      </c>
    </row>
    <row r="17" spans="1:14" ht="25.5">
      <c r="A17" s="107">
        <v>6</v>
      </c>
      <c r="B17" s="107">
        <v>9</v>
      </c>
      <c r="C17" s="69" t="s">
        <v>774</v>
      </c>
      <c r="D17" s="70" t="s">
        <v>3540</v>
      </c>
      <c r="E17" s="70" t="s">
        <v>230</v>
      </c>
      <c r="F17" s="70" t="s">
        <v>3541</v>
      </c>
      <c r="G17" s="70" t="s">
        <v>1640</v>
      </c>
      <c r="H17" s="71" t="s">
        <v>3545</v>
      </c>
      <c r="I17" s="72">
        <v>43549</v>
      </c>
      <c r="J17" s="65">
        <v>23.428571428571427</v>
      </c>
      <c r="K17" s="72">
        <v>43712</v>
      </c>
      <c r="L17" s="108"/>
      <c r="M17" s="65" t="str">
        <f t="shared" ref="M17" si="4">IF(J17&gt;24,"Y","N")</f>
        <v>N</v>
      </c>
      <c r="N17" s="65" t="str">
        <f t="shared" ref="N17" si="5">IF(M17="Y",J17-24,"-")</f>
        <v>-</v>
      </c>
    </row>
    <row r="18" spans="1:14" ht="25.5">
      <c r="A18" s="107">
        <v>6</v>
      </c>
      <c r="B18" s="107">
        <v>8</v>
      </c>
      <c r="C18" s="69" t="s">
        <v>750</v>
      </c>
      <c r="D18" s="70" t="s">
        <v>3473</v>
      </c>
      <c r="E18" s="70" t="s">
        <v>230</v>
      </c>
      <c r="F18" s="70" t="s">
        <v>3474</v>
      </c>
      <c r="G18" s="70" t="s">
        <v>384</v>
      </c>
      <c r="H18" s="71" t="s">
        <v>3475</v>
      </c>
      <c r="I18" s="72">
        <v>43522</v>
      </c>
      <c r="J18" s="65">
        <v>26.857142857142858</v>
      </c>
      <c r="K18" s="72">
        <v>43710</v>
      </c>
      <c r="L18" s="108"/>
      <c r="M18" s="65" t="str">
        <f t="shared" ref="M18" si="6">IF(J18&gt;24,"Y","N")</f>
        <v>Y</v>
      </c>
      <c r="N18" s="65">
        <f t="shared" ref="N18" si="7">IF(M18="Y",J18-24,"-")</f>
        <v>2.8571428571428577</v>
      </c>
    </row>
    <row r="19" spans="1:14" ht="25.5">
      <c r="A19" s="107">
        <v>6</v>
      </c>
      <c r="B19" s="107">
        <v>7</v>
      </c>
      <c r="C19" s="69" t="s">
        <v>777</v>
      </c>
      <c r="D19" s="70" t="s">
        <v>3542</v>
      </c>
      <c r="E19" s="70"/>
      <c r="F19" s="70" t="s">
        <v>3543</v>
      </c>
      <c r="G19" s="70" t="s">
        <v>384</v>
      </c>
      <c r="H19" s="71" t="s">
        <v>3546</v>
      </c>
      <c r="I19" s="72">
        <v>43556</v>
      </c>
      <c r="J19" s="65">
        <v>21.428571428571427</v>
      </c>
      <c r="K19" s="72">
        <v>43706</v>
      </c>
      <c r="L19" s="108"/>
      <c r="M19" s="65" t="str">
        <f t="shared" ref="M19:M24" si="8">IF(J19&gt;24,"Y","N")</f>
        <v>N</v>
      </c>
      <c r="N19" s="65" t="str">
        <f t="shared" ref="N19:N24" si="9">IF(M19="Y",J19-24,"-")</f>
        <v>-</v>
      </c>
    </row>
    <row r="20" spans="1:14" ht="38.25">
      <c r="A20" s="107">
        <v>6</v>
      </c>
      <c r="B20" s="107">
        <v>6</v>
      </c>
      <c r="C20" s="69" t="s">
        <v>684</v>
      </c>
      <c r="D20" s="70" t="s">
        <v>2920</v>
      </c>
      <c r="E20" s="70" t="s">
        <v>1825</v>
      </c>
      <c r="F20" s="70" t="s">
        <v>2921</v>
      </c>
      <c r="G20" s="70" t="s">
        <v>2086</v>
      </c>
      <c r="H20" s="71" t="s">
        <v>2922</v>
      </c>
      <c r="I20" s="72">
        <v>43077</v>
      </c>
      <c r="J20" s="65">
        <f ca="1">('EME Prod'!$F$3-I20)/7</f>
        <v>136.85714285714286</v>
      </c>
      <c r="K20" s="72">
        <v>43664</v>
      </c>
      <c r="L20" s="108"/>
      <c r="M20" s="65" t="str">
        <f t="shared" ca="1" si="8"/>
        <v>Y</v>
      </c>
      <c r="N20" s="65">
        <f t="shared" ca="1" si="9"/>
        <v>112.85714285714286</v>
      </c>
    </row>
    <row r="21" spans="1:14" ht="51">
      <c r="A21" s="107">
        <v>6</v>
      </c>
      <c r="B21" s="107">
        <v>5</v>
      </c>
      <c r="C21" s="69" t="s">
        <v>628</v>
      </c>
      <c r="D21" s="70" t="s">
        <v>2436</v>
      </c>
      <c r="E21" s="70" t="s">
        <v>230</v>
      </c>
      <c r="F21" s="70" t="s">
        <v>2445</v>
      </c>
      <c r="G21" s="70" t="s">
        <v>388</v>
      </c>
      <c r="H21" s="71" t="s">
        <v>2441</v>
      </c>
      <c r="I21" s="72">
        <v>42800</v>
      </c>
      <c r="J21" s="65">
        <v>122.28571428571429</v>
      </c>
      <c r="K21" s="72">
        <v>43656</v>
      </c>
      <c r="L21" s="108"/>
      <c r="M21" s="65" t="str">
        <f t="shared" si="8"/>
        <v>Y</v>
      </c>
      <c r="N21" s="65">
        <f t="shared" si="9"/>
        <v>98.285714285714292</v>
      </c>
    </row>
    <row r="22" spans="1:14" ht="51">
      <c r="A22" s="107">
        <v>6</v>
      </c>
      <c r="B22" s="107">
        <v>4</v>
      </c>
      <c r="C22" s="69" t="s">
        <v>741</v>
      </c>
      <c r="D22" s="70" t="s">
        <v>3331</v>
      </c>
      <c r="E22" s="70" t="s">
        <v>230</v>
      </c>
      <c r="F22" s="70" t="s">
        <v>3332</v>
      </c>
      <c r="G22" s="70" t="s">
        <v>2086</v>
      </c>
      <c r="H22" s="71" t="s">
        <v>3333</v>
      </c>
      <c r="I22" s="72">
        <v>43395</v>
      </c>
      <c r="J22" s="65">
        <v>36.285714285714285</v>
      </c>
      <c r="K22" s="72">
        <v>43649</v>
      </c>
      <c r="L22" s="108"/>
      <c r="M22" s="65" t="str">
        <f t="shared" si="8"/>
        <v>Y</v>
      </c>
      <c r="N22" s="65">
        <f t="shared" si="9"/>
        <v>12.285714285714285</v>
      </c>
    </row>
    <row r="23" spans="1:14" ht="28.5">
      <c r="A23" s="107">
        <v>6</v>
      </c>
      <c r="B23" s="107">
        <v>3</v>
      </c>
      <c r="C23" s="69" t="s">
        <v>711</v>
      </c>
      <c r="D23" s="70" t="s">
        <v>3124</v>
      </c>
      <c r="E23" s="70" t="s">
        <v>230</v>
      </c>
      <c r="F23" s="70" t="s">
        <v>3125</v>
      </c>
      <c r="G23" s="70" t="s">
        <v>388</v>
      </c>
      <c r="H23" s="71" t="s">
        <v>3129</v>
      </c>
      <c r="I23" s="72">
        <v>43262</v>
      </c>
      <c r="J23" s="65">
        <v>54</v>
      </c>
      <c r="K23" s="72">
        <v>43640</v>
      </c>
      <c r="L23" s="108"/>
      <c r="M23" s="65" t="str">
        <f t="shared" si="8"/>
        <v>Y</v>
      </c>
      <c r="N23" s="65">
        <f t="shared" si="9"/>
        <v>30</v>
      </c>
    </row>
    <row r="24" spans="1:14" ht="38.25">
      <c r="A24" s="107">
        <v>6</v>
      </c>
      <c r="B24" s="107">
        <v>2</v>
      </c>
      <c r="C24" s="69" t="s">
        <v>721</v>
      </c>
      <c r="D24" s="70" t="s">
        <v>3228</v>
      </c>
      <c r="E24" s="70" t="s">
        <v>230</v>
      </c>
      <c r="F24" s="70" t="s">
        <v>3229</v>
      </c>
      <c r="G24" s="70" t="s">
        <v>384</v>
      </c>
      <c r="H24" s="71" t="s">
        <v>3270</v>
      </c>
      <c r="I24" s="72">
        <v>43350</v>
      </c>
      <c r="J24" s="65">
        <v>25.428571428571427</v>
      </c>
      <c r="K24" s="72">
        <v>43528</v>
      </c>
      <c r="L24" s="108"/>
      <c r="M24" s="65" t="str">
        <f t="shared" si="8"/>
        <v>Y</v>
      </c>
      <c r="N24" s="65">
        <f t="shared" si="9"/>
        <v>1.428571428571427</v>
      </c>
    </row>
    <row r="25" spans="1:14" ht="38.25">
      <c r="A25" s="107">
        <v>6</v>
      </c>
      <c r="B25" s="107">
        <v>1</v>
      </c>
      <c r="C25" s="69" t="s">
        <v>703</v>
      </c>
      <c r="D25" s="70" t="s">
        <v>3122</v>
      </c>
      <c r="E25" s="70" t="s">
        <v>230</v>
      </c>
      <c r="F25" s="70" t="s">
        <v>3123</v>
      </c>
      <c r="G25" s="70" t="s">
        <v>2086</v>
      </c>
      <c r="H25" s="71" t="s">
        <v>3128</v>
      </c>
      <c r="I25" s="72">
        <v>43256</v>
      </c>
      <c r="J25" s="65">
        <v>36.142857142857146</v>
      </c>
      <c r="K25" s="72">
        <v>43509</v>
      </c>
      <c r="L25" s="108"/>
      <c r="M25" s="65" t="str">
        <f t="shared" ref="M25:M62" si="10">IF(J25&gt;24,"Y","N")</f>
        <v>Y</v>
      </c>
      <c r="N25" s="65">
        <f t="shared" ref="N25:N62" si="11">IF(M25="Y",J25-24,"-")</f>
        <v>12.142857142857146</v>
      </c>
    </row>
    <row r="26" spans="1:14" ht="15">
      <c r="A26" s="281" t="s">
        <v>2333</v>
      </c>
      <c r="B26" s="280"/>
      <c r="C26" s="280"/>
      <c r="D26" s="280"/>
      <c r="E26" s="280"/>
      <c r="F26" s="280"/>
      <c r="G26" s="280"/>
      <c r="H26" s="280"/>
      <c r="I26" s="280"/>
      <c r="J26" s="280"/>
      <c r="K26" s="280"/>
      <c r="L26" s="280"/>
      <c r="M26" s="56"/>
      <c r="N26" s="282"/>
    </row>
    <row r="27" spans="1:14" ht="28.5">
      <c r="A27" s="107">
        <v>5</v>
      </c>
      <c r="B27" s="107">
        <v>7</v>
      </c>
      <c r="C27" s="69" t="s">
        <v>681</v>
      </c>
      <c r="D27" s="70" t="s">
        <v>2823</v>
      </c>
      <c r="E27" s="70" t="s">
        <v>1825</v>
      </c>
      <c r="F27" s="70" t="s">
        <v>2824</v>
      </c>
      <c r="G27" s="70" t="s">
        <v>2086</v>
      </c>
      <c r="H27" s="71" t="s">
        <v>2825</v>
      </c>
      <c r="I27" s="72">
        <v>43021</v>
      </c>
      <c r="J27" s="65">
        <v>61</v>
      </c>
      <c r="K27" s="72">
        <v>43448</v>
      </c>
      <c r="L27" s="108"/>
      <c r="M27" s="65" t="str">
        <f t="shared" si="10"/>
        <v>Y</v>
      </c>
      <c r="N27" s="65">
        <f t="shared" si="11"/>
        <v>37</v>
      </c>
    </row>
    <row r="28" spans="1:14" ht="42.75">
      <c r="A28" s="107">
        <v>5</v>
      </c>
      <c r="B28" s="107">
        <v>6</v>
      </c>
      <c r="C28" s="69" t="s">
        <v>712</v>
      </c>
      <c r="D28" s="70" t="s">
        <v>3126</v>
      </c>
      <c r="E28" s="70" t="s">
        <v>230</v>
      </c>
      <c r="F28" s="70" t="s">
        <v>3127</v>
      </c>
      <c r="G28" s="70" t="s">
        <v>388</v>
      </c>
      <c r="H28" s="71" t="s">
        <v>3130</v>
      </c>
      <c r="I28" s="72">
        <v>43265</v>
      </c>
      <c r="J28" s="65">
        <v>22</v>
      </c>
      <c r="K28" s="72">
        <v>43419</v>
      </c>
      <c r="L28" s="108"/>
      <c r="M28" s="65" t="str">
        <f t="shared" si="10"/>
        <v>N</v>
      </c>
      <c r="N28" s="65" t="str">
        <f t="shared" si="11"/>
        <v>-</v>
      </c>
    </row>
    <row r="29" spans="1:14" ht="28.5">
      <c r="A29" s="107">
        <v>5</v>
      </c>
      <c r="B29" s="107">
        <v>5</v>
      </c>
      <c r="C29" s="38" t="s">
        <v>686</v>
      </c>
      <c r="D29" s="37" t="s">
        <v>3023</v>
      </c>
      <c r="E29" s="37" t="s">
        <v>1825</v>
      </c>
      <c r="F29" s="37" t="s">
        <v>3024</v>
      </c>
      <c r="G29" s="37" t="s">
        <v>847</v>
      </c>
      <c r="H29" s="109" t="s">
        <v>3025</v>
      </c>
      <c r="I29" s="40">
        <v>43173</v>
      </c>
      <c r="J29" s="110">
        <v>30</v>
      </c>
      <c r="K29" s="40">
        <v>43383</v>
      </c>
      <c r="L29" s="108"/>
      <c r="M29" s="65" t="str">
        <f t="shared" si="10"/>
        <v>Y</v>
      </c>
      <c r="N29" s="65">
        <f t="shared" si="11"/>
        <v>6</v>
      </c>
    </row>
    <row r="30" spans="1:14" ht="42.75">
      <c r="A30" s="107">
        <v>5</v>
      </c>
      <c r="B30" s="107">
        <v>4</v>
      </c>
      <c r="C30" s="38" t="s">
        <v>685</v>
      </c>
      <c r="D30" s="37" t="s">
        <v>2998</v>
      </c>
      <c r="E30" s="37" t="s">
        <v>1825</v>
      </c>
      <c r="F30" s="37" t="s">
        <v>2999</v>
      </c>
      <c r="G30" s="37" t="s">
        <v>384</v>
      </c>
      <c r="H30" s="109" t="s">
        <v>3000</v>
      </c>
      <c r="I30" s="40">
        <v>43137</v>
      </c>
      <c r="J30" s="110">
        <v>34</v>
      </c>
      <c r="K30" s="40">
        <v>43375</v>
      </c>
      <c r="L30" s="108"/>
      <c r="M30" s="65" t="str">
        <f t="shared" si="10"/>
        <v>Y</v>
      </c>
      <c r="N30" s="65">
        <f t="shared" si="11"/>
        <v>10</v>
      </c>
    </row>
    <row r="31" spans="1:14" ht="28.5">
      <c r="A31" s="107">
        <v>5</v>
      </c>
      <c r="B31" s="107">
        <v>3</v>
      </c>
      <c r="C31" s="38" t="s">
        <v>671</v>
      </c>
      <c r="D31" s="37" t="s">
        <v>2820</v>
      </c>
      <c r="E31" s="37" t="s">
        <v>1825</v>
      </c>
      <c r="F31" s="37" t="s">
        <v>2821</v>
      </c>
      <c r="G31" s="37" t="s">
        <v>2086</v>
      </c>
      <c r="H31" s="109" t="s">
        <v>2822</v>
      </c>
      <c r="I31" s="40">
        <v>43020</v>
      </c>
      <c r="J31" s="110">
        <v>36</v>
      </c>
      <c r="K31" s="40">
        <v>43272</v>
      </c>
      <c r="L31" s="108"/>
      <c r="M31" s="65" t="str">
        <f t="shared" si="10"/>
        <v>Y</v>
      </c>
      <c r="N31" s="65">
        <f t="shared" si="11"/>
        <v>12</v>
      </c>
    </row>
    <row r="32" spans="1:14" ht="51">
      <c r="A32" s="107">
        <v>5</v>
      </c>
      <c r="B32" s="107">
        <v>2</v>
      </c>
      <c r="C32" s="38" t="s">
        <v>670</v>
      </c>
      <c r="D32" s="37" t="s">
        <v>2788</v>
      </c>
      <c r="E32" s="37" t="s">
        <v>1825</v>
      </c>
      <c r="F32" s="37" t="s">
        <v>2789</v>
      </c>
      <c r="G32" s="37" t="s">
        <v>2086</v>
      </c>
      <c r="H32" s="109" t="s">
        <v>2790</v>
      </c>
      <c r="I32" s="40">
        <v>43005</v>
      </c>
      <c r="J32" s="110">
        <v>31.857142857142858</v>
      </c>
      <c r="K32" s="40">
        <v>43228</v>
      </c>
      <c r="L32" s="108"/>
      <c r="M32" s="65" t="str">
        <f t="shared" si="10"/>
        <v>Y</v>
      </c>
      <c r="N32" s="65">
        <f t="shared" si="11"/>
        <v>7.8571428571428577</v>
      </c>
    </row>
    <row r="33" spans="1:23" ht="38.25">
      <c r="A33" s="107">
        <v>5</v>
      </c>
      <c r="B33" s="107">
        <v>1</v>
      </c>
      <c r="C33" s="38" t="s">
        <v>655</v>
      </c>
      <c r="D33" s="37" t="s">
        <v>2512</v>
      </c>
      <c r="E33" s="37" t="s">
        <v>1825</v>
      </c>
      <c r="F33" s="37" t="s">
        <v>2513</v>
      </c>
      <c r="G33" s="37" t="s">
        <v>384</v>
      </c>
      <c r="H33" s="109" t="s">
        <v>2515</v>
      </c>
      <c r="I33" s="40">
        <v>42838</v>
      </c>
      <c r="J33" s="110">
        <f>(K33-I33)/7</f>
        <v>42.571428571428569</v>
      </c>
      <c r="K33" s="40">
        <v>43136</v>
      </c>
      <c r="L33" s="108"/>
      <c r="M33" s="65" t="str">
        <f t="shared" si="10"/>
        <v>Y</v>
      </c>
      <c r="N33" s="65">
        <f t="shared" si="11"/>
        <v>18.571428571428569</v>
      </c>
    </row>
    <row r="34" spans="1:23" ht="15">
      <c r="A34" s="281" t="s">
        <v>1880</v>
      </c>
      <c r="B34" s="280"/>
      <c r="C34" s="280"/>
      <c r="D34" s="280"/>
      <c r="E34" s="280"/>
      <c r="F34" s="280"/>
      <c r="G34" s="280"/>
      <c r="H34" s="280"/>
      <c r="I34" s="280"/>
      <c r="J34" s="280"/>
      <c r="K34" s="280"/>
      <c r="L34" s="280"/>
      <c r="M34" s="56"/>
      <c r="N34" s="282"/>
      <c r="O34" s="279"/>
      <c r="P34" s="279"/>
      <c r="Q34" s="279"/>
      <c r="R34" s="279"/>
      <c r="S34" s="279"/>
      <c r="T34" s="279"/>
      <c r="U34" s="279"/>
      <c r="V34" s="279"/>
      <c r="W34" s="111"/>
    </row>
    <row r="35" spans="1:23" ht="57">
      <c r="A35" s="107">
        <v>4</v>
      </c>
      <c r="B35" s="107">
        <v>5</v>
      </c>
      <c r="C35" s="38" t="s">
        <v>645</v>
      </c>
      <c r="D35" s="37" t="s">
        <v>2510</v>
      </c>
      <c r="E35" s="37" t="s">
        <v>1825</v>
      </c>
      <c r="F35" s="37" t="s">
        <v>2511</v>
      </c>
      <c r="G35" s="37" t="s">
        <v>2086</v>
      </c>
      <c r="H35" s="109" t="s">
        <v>2514</v>
      </c>
      <c r="I35" s="40">
        <v>42836</v>
      </c>
      <c r="J35" s="110">
        <f>(K35-I35)/7</f>
        <v>31.142857142857142</v>
      </c>
      <c r="K35" s="40">
        <v>43054</v>
      </c>
      <c r="L35" s="108"/>
      <c r="M35" s="65" t="str">
        <f t="shared" si="10"/>
        <v>Y</v>
      </c>
      <c r="N35" s="65">
        <f t="shared" si="11"/>
        <v>7.1428571428571423</v>
      </c>
    </row>
    <row r="36" spans="1:23" ht="28.5">
      <c r="A36" s="107">
        <v>4</v>
      </c>
      <c r="B36" s="107">
        <v>4</v>
      </c>
      <c r="C36" s="38" t="s">
        <v>656</v>
      </c>
      <c r="D36" s="37" t="s">
        <v>2472</v>
      </c>
      <c r="E36" s="37" t="s">
        <v>1197</v>
      </c>
      <c r="F36" s="37" t="s">
        <v>2473</v>
      </c>
      <c r="G36" s="37" t="s">
        <v>388</v>
      </c>
      <c r="H36" s="109" t="s">
        <v>2479</v>
      </c>
      <c r="I36" s="40">
        <v>42810</v>
      </c>
      <c r="J36" s="110">
        <f>(K36-I36)/7</f>
        <v>27.571428571428573</v>
      </c>
      <c r="K36" s="40">
        <v>43003</v>
      </c>
      <c r="L36" s="108"/>
      <c r="M36" s="65" t="str">
        <f t="shared" si="10"/>
        <v>Y</v>
      </c>
      <c r="N36" s="65">
        <f t="shared" si="11"/>
        <v>3.571428571428573</v>
      </c>
    </row>
    <row r="37" spans="1:23" ht="38.25">
      <c r="A37" s="107">
        <v>4</v>
      </c>
      <c r="B37" s="107">
        <v>3</v>
      </c>
      <c r="C37" s="38" t="s">
        <v>607</v>
      </c>
      <c r="D37" s="37" t="s">
        <v>2150</v>
      </c>
      <c r="E37" s="37" t="s">
        <v>230</v>
      </c>
      <c r="F37" s="37" t="s">
        <v>2151</v>
      </c>
      <c r="G37" s="37" t="s">
        <v>847</v>
      </c>
      <c r="H37" s="109" t="s">
        <v>2152</v>
      </c>
      <c r="I37" s="40">
        <v>42583</v>
      </c>
      <c r="J37" s="110">
        <f>(K37-I37)/7</f>
        <v>38.285714285714285</v>
      </c>
      <c r="K37" s="40">
        <v>42851</v>
      </c>
      <c r="L37" s="108">
        <v>42653</v>
      </c>
      <c r="M37" s="65" t="str">
        <f t="shared" si="10"/>
        <v>Y</v>
      </c>
      <c r="N37" s="65">
        <f t="shared" si="11"/>
        <v>14.285714285714285</v>
      </c>
    </row>
    <row r="38" spans="1:23" ht="28.5">
      <c r="A38" s="107">
        <v>4</v>
      </c>
      <c r="B38" s="107">
        <v>2</v>
      </c>
      <c r="C38" s="38" t="s">
        <v>617</v>
      </c>
      <c r="D38" s="37" t="s">
        <v>2173</v>
      </c>
      <c r="E38" s="37" t="s">
        <v>230</v>
      </c>
      <c r="F38" s="37" t="s">
        <v>2174</v>
      </c>
      <c r="G38" s="37" t="s">
        <v>380</v>
      </c>
      <c r="H38" s="109" t="s">
        <v>2377</v>
      </c>
      <c r="I38" s="40">
        <v>42597</v>
      </c>
      <c r="J38" s="110">
        <f>(K38-I38)/7</f>
        <v>33.142857142857146</v>
      </c>
      <c r="K38" s="40">
        <v>42829</v>
      </c>
      <c r="L38" s="108">
        <v>42671</v>
      </c>
      <c r="M38" s="65" t="str">
        <f t="shared" si="10"/>
        <v>Y</v>
      </c>
      <c r="N38" s="65">
        <f t="shared" si="11"/>
        <v>9.1428571428571459</v>
      </c>
    </row>
    <row r="39" spans="1:23" ht="45.75" customHeight="1">
      <c r="A39" s="107">
        <v>4</v>
      </c>
      <c r="B39" s="107">
        <v>1</v>
      </c>
      <c r="C39" s="38" t="s">
        <v>618</v>
      </c>
      <c r="D39" s="37" t="s">
        <v>2196</v>
      </c>
      <c r="E39" s="37" t="s">
        <v>230</v>
      </c>
      <c r="F39" s="37" t="s">
        <v>2197</v>
      </c>
      <c r="G39" s="37" t="s">
        <v>384</v>
      </c>
      <c r="H39" s="109" t="s">
        <v>2198</v>
      </c>
      <c r="I39" s="40">
        <v>42619</v>
      </c>
      <c r="J39" s="110">
        <f>(K39-I39)/7</f>
        <v>22.142857142857142</v>
      </c>
      <c r="K39" s="40">
        <v>42774</v>
      </c>
      <c r="L39" s="108"/>
      <c r="M39" s="65" t="str">
        <f t="shared" si="10"/>
        <v>N</v>
      </c>
      <c r="N39" s="65" t="str">
        <f t="shared" si="11"/>
        <v>-</v>
      </c>
    </row>
    <row r="40" spans="1:23" ht="15">
      <c r="A40" s="281" t="s">
        <v>1357</v>
      </c>
      <c r="B40" s="280"/>
      <c r="C40" s="280"/>
      <c r="D40" s="280"/>
      <c r="E40" s="280"/>
      <c r="F40" s="280"/>
      <c r="G40" s="280"/>
      <c r="H40" s="280"/>
      <c r="I40" s="280"/>
      <c r="J40" s="280"/>
      <c r="K40" s="280"/>
      <c r="L40" s="280"/>
      <c r="M40" s="56"/>
      <c r="N40" s="282"/>
    </row>
    <row r="41" spans="1:23" ht="28.5">
      <c r="A41" s="107">
        <v>3</v>
      </c>
      <c r="B41" s="107">
        <v>10</v>
      </c>
      <c r="C41" s="38" t="s">
        <v>573</v>
      </c>
      <c r="D41" s="37" t="s">
        <v>2024</v>
      </c>
      <c r="E41" s="37" t="s">
        <v>230</v>
      </c>
      <c r="F41" s="37" t="s">
        <v>2025</v>
      </c>
      <c r="G41" s="37" t="s">
        <v>384</v>
      </c>
      <c r="H41" s="109" t="s">
        <v>2298</v>
      </c>
      <c r="I41" s="40">
        <v>42464</v>
      </c>
      <c r="J41" s="110">
        <f t="shared" ref="J41:J50" si="12">(K41-I41)/7</f>
        <v>35.571428571428569</v>
      </c>
      <c r="K41" s="40">
        <v>42713</v>
      </c>
      <c r="L41" s="113">
        <v>42565</v>
      </c>
      <c r="M41" s="65" t="str">
        <f t="shared" si="10"/>
        <v>Y</v>
      </c>
      <c r="N41" s="65">
        <f t="shared" si="11"/>
        <v>11.571428571428569</v>
      </c>
    </row>
    <row r="42" spans="1:23" ht="38.25">
      <c r="A42" s="107">
        <v>3</v>
      </c>
      <c r="B42" s="107">
        <v>9</v>
      </c>
      <c r="C42" s="38" t="s">
        <v>572</v>
      </c>
      <c r="D42" s="37" t="s">
        <v>2004</v>
      </c>
      <c r="E42" s="37" t="s">
        <v>230</v>
      </c>
      <c r="F42" s="37" t="s">
        <v>2005</v>
      </c>
      <c r="G42" s="37" t="s">
        <v>386</v>
      </c>
      <c r="H42" s="109" t="s">
        <v>2297</v>
      </c>
      <c r="I42" s="40">
        <v>42439</v>
      </c>
      <c r="J42" s="110">
        <f t="shared" si="12"/>
        <v>39</v>
      </c>
      <c r="K42" s="40">
        <v>42712</v>
      </c>
      <c r="L42" s="113">
        <v>42613</v>
      </c>
      <c r="M42" s="65" t="str">
        <f t="shared" si="10"/>
        <v>Y</v>
      </c>
      <c r="N42" s="65">
        <f t="shared" si="11"/>
        <v>15</v>
      </c>
    </row>
    <row r="43" spans="1:23" ht="42.75">
      <c r="A43" s="107">
        <v>3</v>
      </c>
      <c r="B43" s="107">
        <v>8</v>
      </c>
      <c r="C43" s="38" t="s">
        <v>543</v>
      </c>
      <c r="D43" s="37" t="s">
        <v>1990</v>
      </c>
      <c r="E43" s="37" t="s">
        <v>230</v>
      </c>
      <c r="F43" s="37" t="s">
        <v>1997</v>
      </c>
      <c r="G43" s="37" t="s">
        <v>2086</v>
      </c>
      <c r="H43" s="109" t="s">
        <v>2266</v>
      </c>
      <c r="I43" s="40">
        <v>42424</v>
      </c>
      <c r="J43" s="110">
        <f t="shared" si="12"/>
        <v>35.857142857142854</v>
      </c>
      <c r="K43" s="40">
        <v>42675</v>
      </c>
      <c r="L43" s="114"/>
      <c r="M43" s="65" t="str">
        <f t="shared" si="10"/>
        <v>Y</v>
      </c>
      <c r="N43" s="65">
        <f t="shared" si="11"/>
        <v>11.857142857142854</v>
      </c>
    </row>
    <row r="44" spans="1:23" ht="40.5" customHeight="1">
      <c r="A44" s="107">
        <v>3</v>
      </c>
      <c r="B44" s="107">
        <v>7</v>
      </c>
      <c r="C44" s="38" t="s">
        <v>597</v>
      </c>
      <c r="D44" s="37" t="s">
        <v>2047</v>
      </c>
      <c r="E44" s="37" t="s">
        <v>230</v>
      </c>
      <c r="F44" s="37" t="s">
        <v>2048</v>
      </c>
      <c r="G44" s="37" t="s">
        <v>388</v>
      </c>
      <c r="H44" s="109" t="s">
        <v>2049</v>
      </c>
      <c r="I44" s="40">
        <v>42488</v>
      </c>
      <c r="J44" s="110">
        <f t="shared" si="12"/>
        <v>18</v>
      </c>
      <c r="K44" s="40">
        <v>42614</v>
      </c>
      <c r="L44" s="114"/>
      <c r="M44" s="65" t="str">
        <f t="shared" si="10"/>
        <v>N</v>
      </c>
      <c r="N44" s="65" t="str">
        <f t="shared" si="11"/>
        <v>-</v>
      </c>
    </row>
    <row r="45" spans="1:23" ht="42.75" customHeight="1">
      <c r="A45" s="107">
        <v>3</v>
      </c>
      <c r="B45" s="107">
        <v>6</v>
      </c>
      <c r="C45" s="38" t="s">
        <v>598</v>
      </c>
      <c r="D45" s="37" t="s">
        <v>2090</v>
      </c>
      <c r="E45" s="37" t="s">
        <v>230</v>
      </c>
      <c r="F45" s="37" t="s">
        <v>2091</v>
      </c>
      <c r="G45" s="37" t="s">
        <v>388</v>
      </c>
      <c r="H45" s="109" t="s">
        <v>2092</v>
      </c>
      <c r="I45" s="40">
        <v>42534</v>
      </c>
      <c r="J45" s="110">
        <f t="shared" si="12"/>
        <v>9.4285714285714288</v>
      </c>
      <c r="K45" s="40">
        <v>42600</v>
      </c>
      <c r="L45" s="114"/>
      <c r="M45" s="65" t="str">
        <f t="shared" si="10"/>
        <v>N</v>
      </c>
      <c r="N45" s="65" t="str">
        <f t="shared" si="11"/>
        <v>-</v>
      </c>
    </row>
    <row r="46" spans="1:23" ht="51.75" customHeight="1">
      <c r="A46" s="107">
        <v>3</v>
      </c>
      <c r="B46" s="107">
        <v>5</v>
      </c>
      <c r="C46" s="38" t="s">
        <v>521</v>
      </c>
      <c r="D46" s="37" t="s">
        <v>1821</v>
      </c>
      <c r="E46" s="37" t="s">
        <v>230</v>
      </c>
      <c r="F46" s="37" t="s">
        <v>2140</v>
      </c>
      <c r="G46" s="37" t="s">
        <v>383</v>
      </c>
      <c r="H46" s="115" t="s">
        <v>1826</v>
      </c>
      <c r="I46" s="40">
        <v>42331</v>
      </c>
      <c r="J46" s="110">
        <f t="shared" si="12"/>
        <v>33.571428571428569</v>
      </c>
      <c r="K46" s="50">
        <v>42566</v>
      </c>
      <c r="L46" s="114"/>
      <c r="M46" s="65" t="str">
        <f t="shared" si="10"/>
        <v>Y</v>
      </c>
      <c r="N46" s="65">
        <f t="shared" si="11"/>
        <v>9.5714285714285694</v>
      </c>
    </row>
    <row r="47" spans="1:23" ht="42.75">
      <c r="A47" s="107">
        <v>3</v>
      </c>
      <c r="B47" s="107">
        <v>4</v>
      </c>
      <c r="C47" s="38" t="s">
        <v>534</v>
      </c>
      <c r="D47" s="37" t="s">
        <v>1967</v>
      </c>
      <c r="E47" s="37" t="s">
        <v>351</v>
      </c>
      <c r="F47" s="37" t="s">
        <v>1968</v>
      </c>
      <c r="G47" s="37" t="s">
        <v>394</v>
      </c>
      <c r="H47" s="109" t="s">
        <v>1969</v>
      </c>
      <c r="I47" s="40">
        <v>42415</v>
      </c>
      <c r="J47" s="110">
        <f t="shared" si="12"/>
        <v>18.571428571428573</v>
      </c>
      <c r="K47" s="40">
        <v>42545</v>
      </c>
      <c r="L47" s="114"/>
      <c r="M47" s="65" t="str">
        <f t="shared" si="10"/>
        <v>N</v>
      </c>
      <c r="N47" s="65" t="str">
        <f t="shared" si="11"/>
        <v>-</v>
      </c>
    </row>
    <row r="48" spans="1:23" ht="42.75">
      <c r="A48" s="107">
        <v>3</v>
      </c>
      <c r="B48" s="107">
        <v>3</v>
      </c>
      <c r="C48" s="38" t="s">
        <v>483</v>
      </c>
      <c r="D48" s="37" t="s">
        <v>1777</v>
      </c>
      <c r="E48" s="37" t="s">
        <v>230</v>
      </c>
      <c r="F48" s="37" t="s">
        <v>1778</v>
      </c>
      <c r="G48" s="37" t="s">
        <v>2086</v>
      </c>
      <c r="H48" s="109" t="s">
        <v>1786</v>
      </c>
      <c r="I48" s="40">
        <v>42303</v>
      </c>
      <c r="J48" s="110">
        <f t="shared" si="12"/>
        <v>24.428571428571427</v>
      </c>
      <c r="K48" s="40">
        <v>42474</v>
      </c>
      <c r="L48" s="114"/>
      <c r="M48" s="65" t="str">
        <f t="shared" si="10"/>
        <v>Y</v>
      </c>
      <c r="N48" s="65">
        <f t="shared" si="11"/>
        <v>0.42857142857142705</v>
      </c>
    </row>
    <row r="49" spans="1:15" ht="42.75">
      <c r="A49" s="107">
        <v>3</v>
      </c>
      <c r="B49" s="107">
        <v>2</v>
      </c>
      <c r="C49" s="38" t="s">
        <v>482</v>
      </c>
      <c r="D49" s="37" t="s">
        <v>1765</v>
      </c>
      <c r="E49" s="37" t="s">
        <v>230</v>
      </c>
      <c r="F49" s="37" t="s">
        <v>1766</v>
      </c>
      <c r="G49" s="37" t="s">
        <v>388</v>
      </c>
      <c r="H49" s="109" t="s">
        <v>1773</v>
      </c>
      <c r="I49" s="40">
        <v>42296</v>
      </c>
      <c r="J49" s="110">
        <f t="shared" si="12"/>
        <v>22.428571428571427</v>
      </c>
      <c r="K49" s="40">
        <v>42453</v>
      </c>
      <c r="L49" s="114"/>
      <c r="M49" s="65" t="str">
        <f t="shared" si="10"/>
        <v>N</v>
      </c>
      <c r="N49" s="65" t="str">
        <f t="shared" si="11"/>
        <v>-</v>
      </c>
    </row>
    <row r="50" spans="1:15" ht="28.5">
      <c r="A50" s="107">
        <v>3</v>
      </c>
      <c r="B50" s="107">
        <v>1</v>
      </c>
      <c r="C50" s="38" t="s">
        <v>470</v>
      </c>
      <c r="D50" s="37" t="s">
        <v>1622</v>
      </c>
      <c r="E50" s="37" t="s">
        <v>230</v>
      </c>
      <c r="F50" s="37" t="s">
        <v>1623</v>
      </c>
      <c r="G50" s="37" t="s">
        <v>380</v>
      </c>
      <c r="H50" s="109" t="s">
        <v>1630</v>
      </c>
      <c r="I50" s="40">
        <v>42202</v>
      </c>
      <c r="J50" s="110">
        <f t="shared" si="12"/>
        <v>27.857142857142858</v>
      </c>
      <c r="K50" s="40">
        <v>42397</v>
      </c>
      <c r="L50" s="114"/>
      <c r="M50" s="65" t="str">
        <f t="shared" si="10"/>
        <v>Y</v>
      </c>
      <c r="N50" s="65">
        <f t="shared" si="11"/>
        <v>3.8571428571428577</v>
      </c>
    </row>
    <row r="51" spans="1:15" ht="15.75" customHeight="1" outlineLevel="1">
      <c r="A51" s="281" t="s">
        <v>754</v>
      </c>
      <c r="B51" s="280"/>
      <c r="C51" s="280"/>
      <c r="D51" s="280"/>
      <c r="E51" s="280"/>
      <c r="F51" s="280"/>
      <c r="G51" s="280"/>
      <c r="H51" s="280"/>
      <c r="I51" s="280"/>
      <c r="J51" s="280"/>
      <c r="K51" s="280"/>
      <c r="L51" s="280"/>
      <c r="M51" s="56"/>
      <c r="N51" s="282"/>
    </row>
    <row r="52" spans="1:15" ht="28.5" outlineLevel="1">
      <c r="A52" s="117">
        <v>2</v>
      </c>
      <c r="B52" s="118">
        <v>6</v>
      </c>
      <c r="C52" s="119" t="s">
        <v>465</v>
      </c>
      <c r="D52" s="37" t="s">
        <v>1612</v>
      </c>
      <c r="E52" s="37" t="s">
        <v>230</v>
      </c>
      <c r="F52" s="37" t="s">
        <v>1613</v>
      </c>
      <c r="G52" s="37" t="s">
        <v>2086</v>
      </c>
      <c r="H52" s="109" t="s">
        <v>1621</v>
      </c>
      <c r="I52" s="40">
        <v>42195</v>
      </c>
      <c r="J52" s="120">
        <f t="shared" ref="J52:J62" si="13">(K52-I52)/7</f>
        <v>19.714285714285715</v>
      </c>
      <c r="K52" s="121">
        <v>42333</v>
      </c>
      <c r="L52" s="88"/>
      <c r="M52" s="65" t="str">
        <f t="shared" si="10"/>
        <v>N</v>
      </c>
      <c r="N52" s="65" t="str">
        <f t="shared" si="11"/>
        <v>-</v>
      </c>
    </row>
    <row r="53" spans="1:15" ht="38.25" outlineLevel="1">
      <c r="A53" s="122">
        <v>2</v>
      </c>
      <c r="B53" s="118">
        <v>5</v>
      </c>
      <c r="C53" s="123" t="s">
        <v>463</v>
      </c>
      <c r="D53" s="124" t="s">
        <v>1448</v>
      </c>
      <c r="E53" s="124" t="s">
        <v>230</v>
      </c>
      <c r="F53" s="124" t="s">
        <v>1449</v>
      </c>
      <c r="G53" s="124" t="s">
        <v>388</v>
      </c>
      <c r="H53" s="125" t="s">
        <v>1466</v>
      </c>
      <c r="I53" s="126">
        <v>42089</v>
      </c>
      <c r="J53" s="127">
        <f t="shared" si="13"/>
        <v>25</v>
      </c>
      <c r="K53" s="126">
        <v>42264</v>
      </c>
      <c r="L53" s="128"/>
      <c r="M53" s="65" t="str">
        <f t="shared" si="10"/>
        <v>Y</v>
      </c>
      <c r="N53" s="65">
        <f t="shared" si="11"/>
        <v>1</v>
      </c>
    </row>
    <row r="54" spans="1:15" ht="28.5" outlineLevel="1">
      <c r="A54" s="117">
        <v>2</v>
      </c>
      <c r="B54" s="118">
        <v>4</v>
      </c>
      <c r="C54" s="129" t="s">
        <v>450</v>
      </c>
      <c r="D54" s="33" t="s">
        <v>1390</v>
      </c>
      <c r="E54" s="33" t="s">
        <v>230</v>
      </c>
      <c r="F54" s="37" t="s">
        <v>1391</v>
      </c>
      <c r="G54" s="33" t="s">
        <v>388</v>
      </c>
      <c r="H54" s="109" t="s">
        <v>1549</v>
      </c>
      <c r="I54" s="113">
        <v>42052</v>
      </c>
      <c r="J54" s="120">
        <f t="shared" si="13"/>
        <v>17.428571428571427</v>
      </c>
      <c r="K54" s="113">
        <v>42174</v>
      </c>
      <c r="L54" s="114"/>
      <c r="M54" s="65" t="str">
        <f t="shared" si="10"/>
        <v>N</v>
      </c>
      <c r="N54" s="65" t="str">
        <f t="shared" si="11"/>
        <v>-</v>
      </c>
    </row>
    <row r="55" spans="1:15" ht="38.25" outlineLevel="1">
      <c r="A55" s="122">
        <v>2</v>
      </c>
      <c r="B55" s="118">
        <v>3</v>
      </c>
      <c r="C55" s="130" t="s">
        <v>424</v>
      </c>
      <c r="D55" s="131" t="s">
        <v>1377</v>
      </c>
      <c r="E55" s="131" t="s">
        <v>230</v>
      </c>
      <c r="F55" s="132" t="s">
        <v>1378</v>
      </c>
      <c r="G55" s="37" t="s">
        <v>2086</v>
      </c>
      <c r="H55" s="133" t="s">
        <v>1379</v>
      </c>
      <c r="I55" s="134">
        <v>42044</v>
      </c>
      <c r="J55" s="135">
        <f t="shared" si="13"/>
        <v>15.285714285714286</v>
      </c>
      <c r="K55" s="134">
        <v>42151</v>
      </c>
      <c r="L55" s="114"/>
      <c r="M55" s="65" t="str">
        <f t="shared" si="10"/>
        <v>N</v>
      </c>
      <c r="N55" s="65" t="str">
        <f t="shared" si="11"/>
        <v>-</v>
      </c>
    </row>
    <row r="56" spans="1:15" ht="42.75" outlineLevel="1">
      <c r="A56" s="117">
        <v>2</v>
      </c>
      <c r="B56" s="118">
        <v>2</v>
      </c>
      <c r="C56" s="130" t="s">
        <v>423</v>
      </c>
      <c r="D56" s="131" t="s">
        <v>1327</v>
      </c>
      <c r="E56" s="131" t="s">
        <v>230</v>
      </c>
      <c r="F56" s="132" t="s">
        <v>1328</v>
      </c>
      <c r="G56" s="131" t="s">
        <v>388</v>
      </c>
      <c r="H56" s="133" t="s">
        <v>1344</v>
      </c>
      <c r="I56" s="134">
        <v>42010</v>
      </c>
      <c r="J56" s="135">
        <f t="shared" si="13"/>
        <v>11.428571428571429</v>
      </c>
      <c r="K56" s="134">
        <v>42090</v>
      </c>
      <c r="L56" s="136"/>
      <c r="M56" s="65" t="str">
        <f t="shared" si="10"/>
        <v>N</v>
      </c>
      <c r="N56" s="65" t="str">
        <f t="shared" si="11"/>
        <v>-</v>
      </c>
      <c r="O56" s="26"/>
    </row>
    <row r="57" spans="1:15" ht="38.25">
      <c r="A57" s="122">
        <v>2</v>
      </c>
      <c r="B57" s="118">
        <v>1</v>
      </c>
      <c r="C57" s="129" t="s">
        <v>420</v>
      </c>
      <c r="D57" s="70" t="s">
        <v>1250</v>
      </c>
      <c r="E57" s="70" t="s">
        <v>230</v>
      </c>
      <c r="F57" s="70" t="s">
        <v>1251</v>
      </c>
      <c r="G57" s="70" t="s">
        <v>388</v>
      </c>
      <c r="H57" s="137" t="s">
        <v>1263</v>
      </c>
      <c r="I57" s="138">
        <v>41955</v>
      </c>
      <c r="J57" s="120">
        <f t="shared" si="13"/>
        <v>18.142857142857142</v>
      </c>
      <c r="K57" s="138">
        <v>42082</v>
      </c>
      <c r="L57" s="88"/>
      <c r="M57" s="65" t="str">
        <f t="shared" si="10"/>
        <v>N</v>
      </c>
      <c r="N57" s="65" t="str">
        <f t="shared" si="11"/>
        <v>-</v>
      </c>
    </row>
    <row r="58" spans="1:15" ht="15" outlineLevel="1">
      <c r="A58" s="281" t="s">
        <v>532</v>
      </c>
      <c r="B58" s="280"/>
      <c r="C58" s="280"/>
      <c r="D58" s="280"/>
      <c r="E58" s="280"/>
      <c r="F58" s="280"/>
      <c r="G58" s="280"/>
      <c r="H58" s="280"/>
      <c r="I58" s="280"/>
      <c r="J58" s="280"/>
      <c r="K58" s="280"/>
      <c r="L58" s="280"/>
      <c r="M58" s="56"/>
      <c r="N58" s="282"/>
    </row>
    <row r="59" spans="1:15" ht="25.5" outlineLevel="1">
      <c r="A59" s="139">
        <v>1</v>
      </c>
      <c r="B59" s="139">
        <v>4</v>
      </c>
      <c r="C59" s="69" t="s">
        <v>395</v>
      </c>
      <c r="D59" s="140" t="s">
        <v>946</v>
      </c>
      <c r="E59" s="70" t="s">
        <v>230</v>
      </c>
      <c r="F59" s="70" t="s">
        <v>947</v>
      </c>
      <c r="G59" s="70" t="s">
        <v>847</v>
      </c>
      <c r="H59" s="141" t="s">
        <v>1043</v>
      </c>
      <c r="I59" s="72">
        <v>41810</v>
      </c>
      <c r="J59" s="120">
        <f t="shared" si="13"/>
        <v>24</v>
      </c>
      <c r="K59" s="72">
        <v>41978</v>
      </c>
      <c r="L59" s="114"/>
      <c r="M59" s="65" t="str">
        <f t="shared" si="10"/>
        <v>N</v>
      </c>
      <c r="N59" s="65" t="str">
        <f t="shared" si="11"/>
        <v>-</v>
      </c>
    </row>
    <row r="60" spans="1:15" ht="38.25" outlineLevel="1">
      <c r="A60" s="139">
        <v>1</v>
      </c>
      <c r="B60" s="139">
        <v>3</v>
      </c>
      <c r="C60" s="69" t="s">
        <v>359</v>
      </c>
      <c r="D60" s="70" t="s">
        <v>854</v>
      </c>
      <c r="E60" s="70" t="s">
        <v>230</v>
      </c>
      <c r="F60" s="70" t="s">
        <v>855</v>
      </c>
      <c r="G60" s="70" t="s">
        <v>847</v>
      </c>
      <c r="H60" s="142" t="s">
        <v>1247</v>
      </c>
      <c r="I60" s="72">
        <v>41737</v>
      </c>
      <c r="J60" s="120">
        <f t="shared" si="13"/>
        <v>31.285714285714285</v>
      </c>
      <c r="K60" s="72">
        <v>41956</v>
      </c>
      <c r="L60" s="114"/>
      <c r="M60" s="65" t="str">
        <f t="shared" si="10"/>
        <v>Y</v>
      </c>
      <c r="N60" s="65">
        <f t="shared" si="11"/>
        <v>7.2857142857142847</v>
      </c>
    </row>
    <row r="61" spans="1:15" ht="25.5" outlineLevel="1">
      <c r="A61" s="139">
        <v>1</v>
      </c>
      <c r="B61" s="139">
        <v>2</v>
      </c>
      <c r="C61" s="69" t="s">
        <v>370</v>
      </c>
      <c r="D61" s="70" t="s">
        <v>909</v>
      </c>
      <c r="E61" s="70" t="s">
        <v>230</v>
      </c>
      <c r="F61" s="70" t="s">
        <v>449</v>
      </c>
      <c r="G61" s="70" t="s">
        <v>847</v>
      </c>
      <c r="H61" s="71" t="s">
        <v>910</v>
      </c>
      <c r="I61" s="72">
        <v>41782</v>
      </c>
      <c r="J61" s="120">
        <f t="shared" si="13"/>
        <v>19.857142857142858</v>
      </c>
      <c r="K61" s="72">
        <v>41921</v>
      </c>
      <c r="L61" s="136"/>
      <c r="M61" s="65" t="str">
        <f t="shared" si="10"/>
        <v>N</v>
      </c>
      <c r="N61" s="65" t="str">
        <f t="shared" si="11"/>
        <v>-</v>
      </c>
    </row>
    <row r="62" spans="1:15" ht="38.25">
      <c r="A62" s="139">
        <v>1</v>
      </c>
      <c r="B62" s="139">
        <v>1</v>
      </c>
      <c r="C62" s="69" t="s">
        <v>206</v>
      </c>
      <c r="D62" s="70" t="s">
        <v>813</v>
      </c>
      <c r="E62" s="70" t="s">
        <v>230</v>
      </c>
      <c r="F62" s="70" t="s">
        <v>1295</v>
      </c>
      <c r="G62" s="70" t="s">
        <v>388</v>
      </c>
      <c r="H62" s="71" t="s">
        <v>814</v>
      </c>
      <c r="I62" s="138">
        <v>41696</v>
      </c>
      <c r="J62" s="120">
        <f t="shared" si="13"/>
        <v>20.714285714285715</v>
      </c>
      <c r="K62" s="72">
        <v>41841</v>
      </c>
      <c r="L62" s="88"/>
      <c r="M62" s="65" t="str">
        <f t="shared" si="10"/>
        <v>N</v>
      </c>
      <c r="N62" s="65" t="str">
        <f t="shared" si="11"/>
        <v>-</v>
      </c>
    </row>
    <row r="103" spans="11:11">
      <c r="K103" s="143"/>
    </row>
    <row r="129" spans="7:7">
      <c r="G129" s="144"/>
    </row>
    <row r="413" spans="6:6">
      <c r="F413" s="22" t="s">
        <v>175</v>
      </c>
    </row>
  </sheetData>
  <autoFilter ref="A6:L62" xr:uid="{00000000-0009-0000-0000-000003000000}"/>
  <mergeCells count="2">
    <mergeCell ref="F3:F4"/>
    <mergeCell ref="G3:G4"/>
  </mergeCells>
  <conditionalFormatting sqref="C62:I62 K61:K62 K59 O58:O60">
    <cfRule type="expression" dxfId="14235" priority="824">
      <formula>INDIRECT("M"&amp;ROW())="Office"</formula>
    </cfRule>
    <cfRule type="expression" dxfId="14234" priority="825">
      <formula>INDIRECT("M"&amp;ROW())="Editor"</formula>
    </cfRule>
    <cfRule type="expression" dxfId="14233" priority="826">
      <formula>INDIRECT("M"&amp;ROW())="PPP"</formula>
    </cfRule>
    <cfRule type="expression" dxfId="14232" priority="827">
      <formula>INDIRECT("M"&amp;ROW())="Author"</formula>
    </cfRule>
    <cfRule type="expression" dxfId="14231" priority="828">
      <formula>INDIRECT("M"&amp;ROW())="Author"</formula>
    </cfRule>
  </conditionalFormatting>
  <conditionalFormatting sqref="C61:I61">
    <cfRule type="expression" dxfId="14230" priority="814">
      <formula>INDIRECT("M"&amp;ROW())="Office"</formula>
    </cfRule>
    <cfRule type="expression" dxfId="14229" priority="815">
      <formula>INDIRECT("M"&amp;ROW())="Editor"</formula>
    </cfRule>
    <cfRule type="expression" dxfId="14228" priority="816">
      <formula>INDIRECT("M"&amp;ROW())="PPP"</formula>
    </cfRule>
    <cfRule type="expression" dxfId="14227" priority="817">
      <formula>INDIRECT("M"&amp;ROW())="Author"</formula>
    </cfRule>
    <cfRule type="expression" dxfId="14226" priority="818">
      <formula>INDIRECT("M"&amp;ROW())="Author"</formula>
    </cfRule>
  </conditionalFormatting>
  <conditionalFormatting sqref="K60">
    <cfRule type="expression" dxfId="14225" priority="804">
      <formula>INDIRECT("M"&amp;ROW())="Office"</formula>
    </cfRule>
    <cfRule type="expression" dxfId="14224" priority="805">
      <formula>INDIRECT("M"&amp;ROW())="Editor"</formula>
    </cfRule>
    <cfRule type="expression" dxfId="14223" priority="806">
      <formula>INDIRECT("M"&amp;ROW())="PPP"</formula>
    </cfRule>
    <cfRule type="expression" dxfId="14222" priority="807">
      <formula>INDIRECT("M"&amp;ROW())="Author"</formula>
    </cfRule>
    <cfRule type="expression" dxfId="14221" priority="808">
      <formula>INDIRECT("M"&amp;ROW())="Author"</formula>
    </cfRule>
  </conditionalFormatting>
  <conditionalFormatting sqref="C60:I60">
    <cfRule type="expression" dxfId="14220" priority="799">
      <formula>INDIRECT("M"&amp;ROW())="Office"</formula>
    </cfRule>
    <cfRule type="expression" dxfId="14219" priority="800">
      <formula>INDIRECT("M"&amp;ROW())="Editor"</formula>
    </cfRule>
    <cfRule type="expression" dxfId="14218" priority="801">
      <formula>INDIRECT("M"&amp;ROW())="PPP"</formula>
    </cfRule>
    <cfRule type="expression" dxfId="14217" priority="802">
      <formula>INDIRECT("M"&amp;ROW())="Author"</formula>
    </cfRule>
    <cfRule type="expression" dxfId="14216" priority="803">
      <formula>INDIRECT("M"&amp;ROW())="Author"</formula>
    </cfRule>
  </conditionalFormatting>
  <conditionalFormatting sqref="C59:I59">
    <cfRule type="expression" dxfId="14215" priority="794">
      <formula>INDIRECT("M"&amp;ROW())="Office"</formula>
    </cfRule>
    <cfRule type="expression" dxfId="14214" priority="795">
      <formula>INDIRECT("M"&amp;ROW())="Editor"</formula>
    </cfRule>
    <cfRule type="expression" dxfId="14213" priority="796">
      <formula>INDIRECT("M"&amp;ROW())="PPP"</formula>
    </cfRule>
    <cfRule type="expression" dxfId="14212" priority="797">
      <formula>INDIRECT("M"&amp;ROW())="Author"</formula>
    </cfRule>
    <cfRule type="expression" dxfId="14211" priority="798">
      <formula>INDIRECT("M"&amp;ROW())="Author"</formula>
    </cfRule>
  </conditionalFormatting>
  <conditionalFormatting sqref="C57:I57 K57 O56">
    <cfRule type="expression" dxfId="14210" priority="784">
      <formula>INDIRECT("M"&amp;ROW())="Office"</formula>
    </cfRule>
    <cfRule type="expression" dxfId="14209" priority="785">
      <formula>INDIRECT("M"&amp;ROW())="Editor"</formula>
    </cfRule>
    <cfRule type="expression" dxfId="14208" priority="786">
      <formula>INDIRECT("M"&amp;ROW())="PPP"</formula>
    </cfRule>
    <cfRule type="expression" dxfId="14207" priority="787">
      <formula>INDIRECT("M"&amp;ROW())="Author"</formula>
    </cfRule>
    <cfRule type="expression" dxfId="14206" priority="788">
      <formula>INDIRECT("M"&amp;ROW())="Author"</formula>
    </cfRule>
  </conditionalFormatting>
  <conditionalFormatting sqref="C56:I56 K56 O55">
    <cfRule type="expression" dxfId="14205" priority="774">
      <formula>INDIRECT("M"&amp;ROW())="Office"</formula>
    </cfRule>
    <cfRule type="expression" dxfId="14204" priority="775">
      <formula>INDIRECT("M"&amp;ROW())="Editor"</formula>
    </cfRule>
    <cfRule type="expression" dxfId="14203" priority="776">
      <formula>INDIRECT("M"&amp;ROW())="PPP"</formula>
    </cfRule>
    <cfRule type="expression" dxfId="14202" priority="777">
      <formula>INDIRECT("M"&amp;ROW())="Author"</formula>
    </cfRule>
    <cfRule type="expression" dxfId="14201" priority="778">
      <formula>INDIRECT("M"&amp;ROW())="Author"</formula>
    </cfRule>
  </conditionalFormatting>
  <conditionalFormatting sqref="C55:F55 K55 O54 H55:I55">
    <cfRule type="expression" dxfId="14200" priority="764">
      <formula>INDIRECT("M"&amp;ROW())="Office"</formula>
    </cfRule>
    <cfRule type="expression" dxfId="14199" priority="765">
      <formula>INDIRECT("M"&amp;ROW())="Editor"</formula>
    </cfRule>
    <cfRule type="expression" dxfId="14198" priority="766">
      <formula>INDIRECT("M"&amp;ROW())="PPP"</formula>
    </cfRule>
    <cfRule type="expression" dxfId="14197" priority="767">
      <formula>INDIRECT("M"&amp;ROW())="Author"</formula>
    </cfRule>
    <cfRule type="expression" dxfId="14196" priority="768">
      <formula>INDIRECT("M"&amp;ROW())="Author"</formula>
    </cfRule>
  </conditionalFormatting>
  <conditionalFormatting sqref="C54:I54 K54 O53">
    <cfRule type="expression" dxfId="14195" priority="754">
      <formula>INDIRECT("M"&amp;ROW())="Office"</formula>
    </cfRule>
    <cfRule type="expression" dxfId="14194" priority="755">
      <formula>INDIRECT("M"&amp;ROW())="Editor"</formula>
    </cfRule>
    <cfRule type="expression" dxfId="14193" priority="756">
      <formula>INDIRECT("M"&amp;ROW())="PPP"</formula>
    </cfRule>
    <cfRule type="expression" dxfId="14192" priority="757">
      <formula>INDIRECT("M"&amp;ROW())="Author"</formula>
    </cfRule>
    <cfRule type="expression" dxfId="14191" priority="758">
      <formula>INDIRECT("M"&amp;ROW())="Author"</formula>
    </cfRule>
  </conditionalFormatting>
  <conditionalFormatting sqref="J28">
    <cfRule type="expression" dxfId="14190" priority="740">
      <formula>INDIRECT("J"&amp;ROW())="Office"</formula>
    </cfRule>
    <cfRule type="expression" dxfId="14189" priority="741">
      <formula>INDIRECT("J"&amp;ROW())="Editor"</formula>
    </cfRule>
    <cfRule type="expression" dxfId="14188" priority="742">
      <formula>INDIRECT("J"&amp;ROW())="PPP"</formula>
    </cfRule>
    <cfRule type="expression" dxfId="14187" priority="743">
      <formula>INDIRECT("J"&amp;ROW())="Author"</formula>
    </cfRule>
    <cfRule type="expression" dxfId="14186" priority="744">
      <formula>INDIRECT("J"&amp;ROW())="Author"</formula>
    </cfRule>
  </conditionalFormatting>
  <conditionalFormatting sqref="C28:K28">
    <cfRule type="expression" dxfId="14185" priority="745">
      <formula>INDIRECT("K"&amp;ROW())="Office"</formula>
    </cfRule>
    <cfRule type="expression" dxfId="14184" priority="746">
      <formula>INDIRECT("K"&amp;ROW())="Editor"</formula>
    </cfRule>
    <cfRule type="expression" dxfId="14183" priority="747">
      <formula>INDIRECT("K"&amp;ROW())="PPP"</formula>
    </cfRule>
    <cfRule type="expression" dxfId="14182" priority="748">
      <formula>INDIRECT("K"&amp;ROW())="Author"</formula>
    </cfRule>
  </conditionalFormatting>
  <conditionalFormatting sqref="J27">
    <cfRule type="expression" dxfId="14181" priority="731">
      <formula>INDIRECT("J"&amp;ROW())="Office"</formula>
    </cfRule>
    <cfRule type="expression" dxfId="14180" priority="732">
      <formula>INDIRECT("J"&amp;ROW())="Editor"</formula>
    </cfRule>
    <cfRule type="expression" dxfId="14179" priority="733">
      <formula>INDIRECT("J"&amp;ROW())="PPP"</formula>
    </cfRule>
    <cfRule type="expression" dxfId="14178" priority="734">
      <formula>INDIRECT("J"&amp;ROW())="Author"</formula>
    </cfRule>
    <cfRule type="expression" dxfId="14177" priority="735">
      <formula>INDIRECT("J"&amp;ROW())="Author"</formula>
    </cfRule>
  </conditionalFormatting>
  <conditionalFormatting sqref="C27:K27">
    <cfRule type="expression" dxfId="14176" priority="736">
      <formula>INDIRECT("K"&amp;ROW())="Office"</formula>
    </cfRule>
    <cfRule type="expression" dxfId="14175" priority="737">
      <formula>INDIRECT("K"&amp;ROW())="Editor"</formula>
    </cfRule>
    <cfRule type="expression" dxfId="14174" priority="738">
      <formula>INDIRECT("K"&amp;ROW())="PPP"</formula>
    </cfRule>
    <cfRule type="expression" dxfId="14173" priority="739">
      <formula>INDIRECT("K"&amp;ROW())="Author"</formula>
    </cfRule>
  </conditionalFormatting>
  <conditionalFormatting sqref="J25">
    <cfRule type="expression" dxfId="14172" priority="722">
      <formula>INDIRECT("J"&amp;ROW())="Office"</formula>
    </cfRule>
    <cfRule type="expression" dxfId="14171" priority="723">
      <formula>INDIRECT("J"&amp;ROW())="Editor"</formula>
    </cfRule>
    <cfRule type="expression" dxfId="14170" priority="724">
      <formula>INDIRECT("J"&amp;ROW())="PPP"</formula>
    </cfRule>
    <cfRule type="expression" dxfId="14169" priority="725">
      <formula>INDIRECT("J"&amp;ROW())="Author"</formula>
    </cfRule>
    <cfRule type="expression" dxfId="14168" priority="726">
      <formula>INDIRECT("J"&amp;ROW())="Author"</formula>
    </cfRule>
  </conditionalFormatting>
  <conditionalFormatting sqref="C25:K25">
    <cfRule type="expression" dxfId="14167" priority="727">
      <formula>INDIRECT("K"&amp;ROW())="Office"</formula>
    </cfRule>
    <cfRule type="expression" dxfId="14166" priority="728">
      <formula>INDIRECT("K"&amp;ROW())="Editor"</formula>
    </cfRule>
    <cfRule type="expression" dxfId="14165" priority="729">
      <formula>INDIRECT("K"&amp;ROW())="PPP"</formula>
    </cfRule>
    <cfRule type="expression" dxfId="14164" priority="730">
      <formula>INDIRECT("K"&amp;ROW())="Author"</formula>
    </cfRule>
  </conditionalFormatting>
  <conditionalFormatting sqref="J24">
    <cfRule type="expression" dxfId="14163" priority="713">
      <formula>INDIRECT("J"&amp;ROW())="Office"</formula>
    </cfRule>
    <cfRule type="expression" dxfId="14162" priority="714">
      <formula>INDIRECT("J"&amp;ROW())="Editor"</formula>
    </cfRule>
    <cfRule type="expression" dxfId="14161" priority="715">
      <formula>INDIRECT("J"&amp;ROW())="PPP"</formula>
    </cfRule>
    <cfRule type="expression" dxfId="14160" priority="716">
      <formula>INDIRECT("J"&amp;ROW())="Author"</formula>
    </cfRule>
    <cfRule type="expression" dxfId="14159" priority="717">
      <formula>INDIRECT("J"&amp;ROW())="Author"</formula>
    </cfRule>
  </conditionalFormatting>
  <conditionalFormatting sqref="C24:K24">
    <cfRule type="expression" dxfId="14158" priority="718">
      <formula>INDIRECT("K"&amp;ROW())="Office"</formula>
    </cfRule>
    <cfRule type="expression" dxfId="14157" priority="719">
      <formula>INDIRECT("K"&amp;ROW())="Editor"</formula>
    </cfRule>
    <cfRule type="expression" dxfId="14156" priority="720">
      <formula>INDIRECT("K"&amp;ROW())="PPP"</formula>
    </cfRule>
    <cfRule type="expression" dxfId="14155" priority="721">
      <formula>INDIRECT("K"&amp;ROW())="Author"</formula>
    </cfRule>
  </conditionalFormatting>
  <conditionalFormatting sqref="M23">
    <cfRule type="expression" dxfId="14154" priority="533">
      <formula>INDIRECT("J"&amp;ROW())="Office"</formula>
    </cfRule>
    <cfRule type="expression" dxfId="14153" priority="534">
      <formula>INDIRECT("J"&amp;ROW())="Editor"</formula>
    </cfRule>
    <cfRule type="expression" dxfId="14152" priority="535">
      <formula>INDIRECT("J"&amp;ROW())="PPP"</formula>
    </cfRule>
    <cfRule type="expression" dxfId="14151" priority="536">
      <formula>INDIRECT("J"&amp;ROW())="Author"</formula>
    </cfRule>
    <cfRule type="expression" dxfId="14150" priority="537">
      <formula>INDIRECT("J"&amp;ROW())="Author"</formula>
    </cfRule>
  </conditionalFormatting>
  <conditionalFormatting sqref="M40">
    <cfRule type="expression" dxfId="14149" priority="614">
      <formula>INDIRECT("J"&amp;ROW())="Office"</formula>
    </cfRule>
    <cfRule type="expression" dxfId="14148" priority="615">
      <formula>INDIRECT("J"&amp;ROW())="Editor"</formula>
    </cfRule>
    <cfRule type="expression" dxfId="14147" priority="616">
      <formula>INDIRECT("J"&amp;ROW())="PPP"</formula>
    </cfRule>
    <cfRule type="expression" dxfId="14146" priority="617">
      <formula>INDIRECT("J"&amp;ROW())="Author"</formula>
    </cfRule>
    <cfRule type="expression" dxfId="14145" priority="618">
      <formula>INDIRECT("J"&amp;ROW())="Author"</formula>
    </cfRule>
  </conditionalFormatting>
  <conditionalFormatting sqref="M40">
    <cfRule type="expression" dxfId="14144" priority="619">
      <formula>INDIRECT("K"&amp;ROW())="Office"</formula>
    </cfRule>
    <cfRule type="expression" dxfId="14143" priority="620">
      <formula>INDIRECT("K"&amp;ROW())="Editor"</formula>
    </cfRule>
    <cfRule type="expression" dxfId="14142" priority="621">
      <formula>INDIRECT("K"&amp;ROW())="PPP"</formula>
    </cfRule>
    <cfRule type="expression" dxfId="14141" priority="622">
      <formula>INDIRECT("K"&amp;ROW())="Author"</formula>
    </cfRule>
  </conditionalFormatting>
  <conditionalFormatting sqref="N40">
    <cfRule type="expression" dxfId="14140" priority="605">
      <formula>INDIRECT("J"&amp;ROW())="Office"</formula>
    </cfRule>
    <cfRule type="expression" dxfId="14139" priority="606">
      <formula>INDIRECT("J"&amp;ROW())="Editor"</formula>
    </cfRule>
    <cfRule type="expression" dxfId="14138" priority="607">
      <formula>INDIRECT("J"&amp;ROW())="PPP"</formula>
    </cfRule>
    <cfRule type="expression" dxfId="14137" priority="608">
      <formula>INDIRECT("J"&amp;ROW())="Author"</formula>
    </cfRule>
    <cfRule type="expression" dxfId="14136" priority="609">
      <formula>INDIRECT("J"&amp;ROW())="Author"</formula>
    </cfRule>
  </conditionalFormatting>
  <conditionalFormatting sqref="N40">
    <cfRule type="expression" dxfId="14135" priority="610">
      <formula>INDIRECT("K"&amp;ROW())="Office"</formula>
    </cfRule>
    <cfRule type="expression" dxfId="14134" priority="611">
      <formula>INDIRECT("K"&amp;ROW())="Editor"</formula>
    </cfRule>
    <cfRule type="expression" dxfId="14133" priority="612">
      <formula>INDIRECT("K"&amp;ROW())="PPP"</formula>
    </cfRule>
    <cfRule type="expression" dxfId="14132" priority="613">
      <formula>INDIRECT("K"&amp;ROW())="Author"</formula>
    </cfRule>
  </conditionalFormatting>
  <conditionalFormatting sqref="M34">
    <cfRule type="expression" dxfId="14131" priority="596">
      <formula>INDIRECT("J"&amp;ROW())="Office"</formula>
    </cfRule>
    <cfRule type="expression" dxfId="14130" priority="597">
      <formula>INDIRECT("J"&amp;ROW())="Editor"</formula>
    </cfRule>
    <cfRule type="expression" dxfId="14129" priority="598">
      <formula>INDIRECT("J"&amp;ROW())="PPP"</formula>
    </cfRule>
    <cfRule type="expression" dxfId="14128" priority="599">
      <formula>INDIRECT("J"&amp;ROW())="Author"</formula>
    </cfRule>
    <cfRule type="expression" dxfId="14127" priority="600">
      <formula>INDIRECT("J"&amp;ROW())="Author"</formula>
    </cfRule>
  </conditionalFormatting>
  <conditionalFormatting sqref="M34">
    <cfRule type="expression" dxfId="14126" priority="601">
      <formula>INDIRECT("K"&amp;ROW())="Office"</formula>
    </cfRule>
    <cfRule type="expression" dxfId="14125" priority="602">
      <formula>INDIRECT("K"&amp;ROW())="Editor"</formula>
    </cfRule>
    <cfRule type="expression" dxfId="14124" priority="603">
      <formula>INDIRECT("K"&amp;ROW())="PPP"</formula>
    </cfRule>
    <cfRule type="expression" dxfId="14123" priority="604">
      <formula>INDIRECT("K"&amp;ROW())="Author"</formula>
    </cfRule>
  </conditionalFormatting>
  <conditionalFormatting sqref="M24:M25 M52:M62 M41:M50 M35:M39 M27:M33">
    <cfRule type="expression" dxfId="14122" priority="677">
      <formula>INDIRECT("J"&amp;ROW())="Office"</formula>
    </cfRule>
    <cfRule type="expression" dxfId="14121" priority="678">
      <formula>INDIRECT("J"&amp;ROW())="Editor"</formula>
    </cfRule>
    <cfRule type="expression" dxfId="14120" priority="679">
      <formula>INDIRECT("J"&amp;ROW())="PPP"</formula>
    </cfRule>
    <cfRule type="expression" dxfId="14119" priority="680">
      <formula>INDIRECT("J"&amp;ROW())="Author"</formula>
    </cfRule>
    <cfRule type="expression" dxfId="14118" priority="681">
      <formula>INDIRECT("J"&amp;ROW())="Author"</formula>
    </cfRule>
  </conditionalFormatting>
  <conditionalFormatting sqref="M24:M25 M52:M62 M41:M50 M35:M39 M27:M33">
    <cfRule type="expression" dxfId="14117" priority="682">
      <formula>INDIRECT("K"&amp;ROW())="Office"</formula>
    </cfRule>
    <cfRule type="expression" dxfId="14116" priority="683">
      <formula>INDIRECT("K"&amp;ROW())="Editor"</formula>
    </cfRule>
    <cfRule type="expression" dxfId="14115" priority="684">
      <formula>INDIRECT("K"&amp;ROW())="PPP"</formula>
    </cfRule>
    <cfRule type="expression" dxfId="14114" priority="685">
      <formula>INDIRECT("K"&amp;ROW())="Author"</formula>
    </cfRule>
  </conditionalFormatting>
  <conditionalFormatting sqref="M26">
    <cfRule type="expression" dxfId="14113" priority="578">
      <formula>INDIRECT("J"&amp;ROW())="Office"</formula>
    </cfRule>
    <cfRule type="expression" dxfId="14112" priority="579">
      <formula>INDIRECT("J"&amp;ROW())="Editor"</formula>
    </cfRule>
    <cfRule type="expression" dxfId="14111" priority="580">
      <formula>INDIRECT("J"&amp;ROW())="PPP"</formula>
    </cfRule>
    <cfRule type="expression" dxfId="14110" priority="581">
      <formula>INDIRECT("J"&amp;ROW())="Author"</formula>
    </cfRule>
    <cfRule type="expression" dxfId="14109" priority="582">
      <formula>INDIRECT("J"&amp;ROW())="Author"</formula>
    </cfRule>
  </conditionalFormatting>
  <conditionalFormatting sqref="M26">
    <cfRule type="expression" dxfId="14108" priority="583">
      <formula>INDIRECT("K"&amp;ROW())="Office"</formula>
    </cfRule>
    <cfRule type="expression" dxfId="14107" priority="584">
      <formula>INDIRECT("K"&amp;ROW())="Editor"</formula>
    </cfRule>
    <cfRule type="expression" dxfId="14106" priority="585">
      <formula>INDIRECT("K"&amp;ROW())="PPP"</formula>
    </cfRule>
    <cfRule type="expression" dxfId="14105" priority="586">
      <formula>INDIRECT("K"&amp;ROW())="Author"</formula>
    </cfRule>
  </conditionalFormatting>
  <conditionalFormatting sqref="N26">
    <cfRule type="expression" dxfId="14104" priority="569">
      <formula>INDIRECT("J"&amp;ROW())="Office"</formula>
    </cfRule>
    <cfRule type="expression" dxfId="14103" priority="570">
      <formula>INDIRECT("J"&amp;ROW())="Editor"</formula>
    </cfRule>
    <cfRule type="expression" dxfId="14102" priority="571">
      <formula>INDIRECT("J"&amp;ROW())="PPP"</formula>
    </cfRule>
    <cfRule type="expression" dxfId="14101" priority="572">
      <formula>INDIRECT("J"&amp;ROW())="Author"</formula>
    </cfRule>
    <cfRule type="expression" dxfId="14100" priority="573">
      <formula>INDIRECT("J"&amp;ROW())="Author"</formula>
    </cfRule>
  </conditionalFormatting>
  <conditionalFormatting sqref="N26">
    <cfRule type="expression" dxfId="14099" priority="574">
      <formula>INDIRECT("K"&amp;ROW())="Office"</formula>
    </cfRule>
    <cfRule type="expression" dxfId="14098" priority="575">
      <formula>INDIRECT("K"&amp;ROW())="Editor"</formula>
    </cfRule>
    <cfRule type="expression" dxfId="14097" priority="576">
      <formula>INDIRECT("K"&amp;ROW())="PPP"</formula>
    </cfRule>
    <cfRule type="expression" dxfId="14096" priority="577">
      <formula>INDIRECT("K"&amp;ROW())="Author"</formula>
    </cfRule>
  </conditionalFormatting>
  <conditionalFormatting sqref="J23">
    <cfRule type="expression" dxfId="14095" priority="542">
      <formula>INDIRECT("J"&amp;ROW())="Office"</formula>
    </cfRule>
    <cfRule type="expression" dxfId="14094" priority="543">
      <formula>INDIRECT("J"&amp;ROW())="Editor"</formula>
    </cfRule>
    <cfRule type="expression" dxfId="14093" priority="544">
      <formula>INDIRECT("J"&amp;ROW())="PPP"</formula>
    </cfRule>
    <cfRule type="expression" dxfId="14092" priority="545">
      <formula>INDIRECT("J"&amp;ROW())="Author"</formula>
    </cfRule>
    <cfRule type="expression" dxfId="14091" priority="546">
      <formula>INDIRECT("J"&amp;ROW())="Author"</formula>
    </cfRule>
  </conditionalFormatting>
  <conditionalFormatting sqref="C23:K23">
    <cfRule type="expression" dxfId="14090" priority="547">
      <formula>INDIRECT("K"&amp;ROW())="Office"</formula>
    </cfRule>
    <cfRule type="expression" dxfId="14089" priority="548">
      <formula>INDIRECT("K"&amp;ROW())="Editor"</formula>
    </cfRule>
    <cfRule type="expression" dxfId="14088" priority="549">
      <formula>INDIRECT("K"&amp;ROW())="PPP"</formula>
    </cfRule>
    <cfRule type="expression" dxfId="14087" priority="550">
      <formula>INDIRECT("K"&amp;ROW())="Author"</formula>
    </cfRule>
  </conditionalFormatting>
  <conditionalFormatting sqref="N24:N25 N52:N62 N41:N50 N35:N39 N27:N33">
    <cfRule type="expression" dxfId="14086" priority="641">
      <formula>INDIRECT("J"&amp;ROW())="Office"</formula>
    </cfRule>
    <cfRule type="expression" dxfId="14085" priority="642">
      <formula>INDIRECT("J"&amp;ROW())="Editor"</formula>
    </cfRule>
    <cfRule type="expression" dxfId="14084" priority="643">
      <formula>INDIRECT("J"&amp;ROW())="PPP"</formula>
    </cfRule>
    <cfRule type="expression" dxfId="14083" priority="644">
      <formula>INDIRECT("J"&amp;ROW())="Author"</formula>
    </cfRule>
    <cfRule type="expression" dxfId="14082" priority="645">
      <formula>INDIRECT("J"&amp;ROW())="Author"</formula>
    </cfRule>
  </conditionalFormatting>
  <conditionalFormatting sqref="N24:N25 N52:N62 N41:N50 N35:N39 N27:N33">
    <cfRule type="expression" dxfId="14081" priority="646">
      <formula>INDIRECT("K"&amp;ROW())="Office"</formula>
    </cfRule>
    <cfRule type="expression" dxfId="14080" priority="647">
      <formula>INDIRECT("K"&amp;ROW())="Editor"</formula>
    </cfRule>
    <cfRule type="expression" dxfId="14079" priority="648">
      <formula>INDIRECT("K"&amp;ROW())="PPP"</formula>
    </cfRule>
    <cfRule type="expression" dxfId="14078" priority="649">
      <formula>INDIRECT("K"&amp;ROW())="Author"</formula>
    </cfRule>
  </conditionalFormatting>
  <conditionalFormatting sqref="M51">
    <cfRule type="expression" dxfId="14077" priority="632">
      <formula>INDIRECT("J"&amp;ROW())="Office"</formula>
    </cfRule>
    <cfRule type="expression" dxfId="14076" priority="633">
      <formula>INDIRECT("J"&amp;ROW())="Editor"</formula>
    </cfRule>
    <cfRule type="expression" dxfId="14075" priority="634">
      <formula>INDIRECT("J"&amp;ROW())="PPP"</formula>
    </cfRule>
    <cfRule type="expression" dxfId="14074" priority="635">
      <formula>INDIRECT("J"&amp;ROW())="Author"</formula>
    </cfRule>
    <cfRule type="expression" dxfId="14073" priority="636">
      <formula>INDIRECT("J"&amp;ROW())="Author"</formula>
    </cfRule>
  </conditionalFormatting>
  <conditionalFormatting sqref="M51">
    <cfRule type="expression" dxfId="14072" priority="637">
      <formula>INDIRECT("K"&amp;ROW())="Office"</formula>
    </cfRule>
    <cfRule type="expression" dxfId="14071" priority="638">
      <formula>INDIRECT("K"&amp;ROW())="Editor"</formula>
    </cfRule>
    <cfRule type="expression" dxfId="14070" priority="639">
      <formula>INDIRECT("K"&amp;ROW())="PPP"</formula>
    </cfRule>
    <cfRule type="expression" dxfId="14069" priority="640">
      <formula>INDIRECT("K"&amp;ROW())="Author"</formula>
    </cfRule>
  </conditionalFormatting>
  <conditionalFormatting sqref="N51">
    <cfRule type="expression" dxfId="14068" priority="623">
      <formula>INDIRECT("J"&amp;ROW())="Office"</formula>
    </cfRule>
    <cfRule type="expression" dxfId="14067" priority="624">
      <formula>INDIRECT("J"&amp;ROW())="Editor"</formula>
    </cfRule>
    <cfRule type="expression" dxfId="14066" priority="625">
      <formula>INDIRECT("J"&amp;ROW())="PPP"</formula>
    </cfRule>
    <cfRule type="expression" dxfId="14065" priority="626">
      <formula>INDIRECT("J"&amp;ROW())="Author"</formula>
    </cfRule>
    <cfRule type="expression" dxfId="14064" priority="627">
      <formula>INDIRECT("J"&amp;ROW())="Author"</formula>
    </cfRule>
  </conditionalFormatting>
  <conditionalFormatting sqref="N51">
    <cfRule type="expression" dxfId="14063" priority="628">
      <formula>INDIRECT("K"&amp;ROW())="Office"</formula>
    </cfRule>
    <cfRule type="expression" dxfId="14062" priority="629">
      <formula>INDIRECT("K"&amp;ROW())="Editor"</formula>
    </cfRule>
    <cfRule type="expression" dxfId="14061" priority="630">
      <formula>INDIRECT("K"&amp;ROW())="PPP"</formula>
    </cfRule>
    <cfRule type="expression" dxfId="14060" priority="631">
      <formula>INDIRECT("K"&amp;ROW())="Author"</formula>
    </cfRule>
  </conditionalFormatting>
  <conditionalFormatting sqref="N34">
    <cfRule type="expression" dxfId="14059" priority="587">
      <formula>INDIRECT("J"&amp;ROW())="Office"</formula>
    </cfRule>
    <cfRule type="expression" dxfId="14058" priority="588">
      <formula>INDIRECT("J"&amp;ROW())="Editor"</formula>
    </cfRule>
    <cfRule type="expression" dxfId="14057" priority="589">
      <formula>INDIRECT("J"&amp;ROW())="PPP"</formula>
    </cfRule>
    <cfRule type="expression" dxfId="14056" priority="590">
      <formula>INDIRECT("J"&amp;ROW())="Author"</formula>
    </cfRule>
    <cfRule type="expression" dxfId="14055" priority="591">
      <formula>INDIRECT("J"&amp;ROW())="Author"</formula>
    </cfRule>
  </conditionalFormatting>
  <conditionalFormatting sqref="N34">
    <cfRule type="expression" dxfId="14054" priority="592">
      <formula>INDIRECT("K"&amp;ROW())="Office"</formula>
    </cfRule>
    <cfRule type="expression" dxfId="14053" priority="593">
      <formula>INDIRECT("K"&amp;ROW())="Editor"</formula>
    </cfRule>
    <cfRule type="expression" dxfId="14052" priority="594">
      <formula>INDIRECT("K"&amp;ROW())="PPP"</formula>
    </cfRule>
    <cfRule type="expression" dxfId="14051" priority="595">
      <formula>INDIRECT("K"&amp;ROW())="Author"</formula>
    </cfRule>
  </conditionalFormatting>
  <conditionalFormatting sqref="M23">
    <cfRule type="expression" dxfId="14050" priority="538">
      <formula>INDIRECT("K"&amp;ROW())="Office"</formula>
    </cfRule>
    <cfRule type="expression" dxfId="14049" priority="539">
      <formula>INDIRECT("K"&amp;ROW())="Editor"</formula>
    </cfRule>
    <cfRule type="expression" dxfId="14048" priority="540">
      <formula>INDIRECT("K"&amp;ROW())="PPP"</formula>
    </cfRule>
    <cfRule type="expression" dxfId="14047" priority="541">
      <formula>INDIRECT("K"&amp;ROW())="Author"</formula>
    </cfRule>
  </conditionalFormatting>
  <conditionalFormatting sqref="N23">
    <cfRule type="expression" dxfId="14046" priority="524">
      <formula>INDIRECT("J"&amp;ROW())="Office"</formula>
    </cfRule>
    <cfRule type="expression" dxfId="14045" priority="525">
      <formula>INDIRECT("J"&amp;ROW())="Editor"</formula>
    </cfRule>
    <cfRule type="expression" dxfId="14044" priority="526">
      <formula>INDIRECT("J"&amp;ROW())="PPP"</formula>
    </cfRule>
    <cfRule type="expression" dxfId="14043" priority="527">
      <formula>INDIRECT("J"&amp;ROW())="Author"</formula>
    </cfRule>
    <cfRule type="expression" dxfId="14042" priority="528">
      <formula>INDIRECT("J"&amp;ROW())="Author"</formula>
    </cfRule>
  </conditionalFormatting>
  <conditionalFormatting sqref="N23">
    <cfRule type="expression" dxfId="14041" priority="529">
      <formula>INDIRECT("K"&amp;ROW())="Office"</formula>
    </cfRule>
    <cfRule type="expression" dxfId="14040" priority="530">
      <formula>INDIRECT("K"&amp;ROW())="Editor"</formula>
    </cfRule>
    <cfRule type="expression" dxfId="14039" priority="531">
      <formula>INDIRECT("K"&amp;ROW())="PPP"</formula>
    </cfRule>
    <cfRule type="expression" dxfId="14038" priority="532">
      <formula>INDIRECT("K"&amp;ROW())="Author"</formula>
    </cfRule>
  </conditionalFormatting>
  <conditionalFormatting sqref="J22">
    <cfRule type="expression" dxfId="14037" priority="515">
      <formula>INDIRECT("J"&amp;ROW())="Office"</formula>
    </cfRule>
    <cfRule type="expression" dxfId="14036" priority="516">
      <formula>INDIRECT("J"&amp;ROW())="Editor"</formula>
    </cfRule>
    <cfRule type="expression" dxfId="14035" priority="517">
      <formula>INDIRECT("J"&amp;ROW())="PPP"</formula>
    </cfRule>
    <cfRule type="expression" dxfId="14034" priority="518">
      <formula>INDIRECT("J"&amp;ROW())="Author"</formula>
    </cfRule>
    <cfRule type="expression" dxfId="14033" priority="519">
      <formula>INDIRECT("J"&amp;ROW())="Author"</formula>
    </cfRule>
  </conditionalFormatting>
  <conditionalFormatting sqref="C22:K22">
    <cfRule type="expression" dxfId="14032" priority="520">
      <formula>INDIRECT("K"&amp;ROW())="Office"</formula>
    </cfRule>
    <cfRule type="expression" dxfId="14031" priority="521">
      <formula>INDIRECT("K"&amp;ROW())="Editor"</formula>
    </cfRule>
    <cfRule type="expression" dxfId="14030" priority="522">
      <formula>INDIRECT("K"&amp;ROW())="PPP"</formula>
    </cfRule>
    <cfRule type="expression" dxfId="14029" priority="523">
      <formula>INDIRECT("K"&amp;ROW())="Author"</formula>
    </cfRule>
  </conditionalFormatting>
  <conditionalFormatting sqref="M22">
    <cfRule type="expression" dxfId="14028" priority="506">
      <formula>INDIRECT("J"&amp;ROW())="Office"</formula>
    </cfRule>
    <cfRule type="expression" dxfId="14027" priority="507">
      <formula>INDIRECT("J"&amp;ROW())="Editor"</formula>
    </cfRule>
    <cfRule type="expression" dxfId="14026" priority="508">
      <formula>INDIRECT("J"&amp;ROW())="PPP"</formula>
    </cfRule>
    <cfRule type="expression" dxfId="14025" priority="509">
      <formula>INDIRECT("J"&amp;ROW())="Author"</formula>
    </cfRule>
    <cfRule type="expression" dxfId="14024" priority="510">
      <formula>INDIRECT("J"&amp;ROW())="Author"</formula>
    </cfRule>
  </conditionalFormatting>
  <conditionalFormatting sqref="M22">
    <cfRule type="expression" dxfId="14023" priority="511">
      <formula>INDIRECT("K"&amp;ROW())="Office"</formula>
    </cfRule>
    <cfRule type="expression" dxfId="14022" priority="512">
      <formula>INDIRECT("K"&amp;ROW())="Editor"</formula>
    </cfRule>
    <cfRule type="expression" dxfId="14021" priority="513">
      <formula>INDIRECT("K"&amp;ROW())="PPP"</formula>
    </cfRule>
    <cfRule type="expression" dxfId="14020" priority="514">
      <formula>INDIRECT("K"&amp;ROW())="Author"</formula>
    </cfRule>
  </conditionalFormatting>
  <conditionalFormatting sqref="N22">
    <cfRule type="expression" dxfId="14019" priority="497">
      <formula>INDIRECT("J"&amp;ROW())="Office"</formula>
    </cfRule>
    <cfRule type="expression" dxfId="14018" priority="498">
      <formula>INDIRECT("J"&amp;ROW())="Editor"</formula>
    </cfRule>
    <cfRule type="expression" dxfId="14017" priority="499">
      <formula>INDIRECT("J"&amp;ROW())="PPP"</formula>
    </cfRule>
    <cfRule type="expression" dxfId="14016" priority="500">
      <formula>INDIRECT("J"&amp;ROW())="Author"</formula>
    </cfRule>
    <cfRule type="expression" dxfId="14015" priority="501">
      <formula>INDIRECT("J"&amp;ROW())="Author"</formula>
    </cfRule>
  </conditionalFormatting>
  <conditionalFormatting sqref="N22">
    <cfRule type="expression" dxfId="14014" priority="502">
      <formula>INDIRECT("K"&amp;ROW())="Office"</formula>
    </cfRule>
    <cfRule type="expression" dxfId="14013" priority="503">
      <formula>INDIRECT("K"&amp;ROW())="Editor"</formula>
    </cfRule>
    <cfRule type="expression" dxfId="14012" priority="504">
      <formula>INDIRECT("K"&amp;ROW())="PPP"</formula>
    </cfRule>
    <cfRule type="expression" dxfId="14011" priority="505">
      <formula>INDIRECT("K"&amp;ROW())="Author"</formula>
    </cfRule>
  </conditionalFormatting>
  <conditionalFormatting sqref="J21">
    <cfRule type="expression" dxfId="14010" priority="488">
      <formula>INDIRECT("J"&amp;ROW())="Office"</formula>
    </cfRule>
    <cfRule type="expression" dxfId="14009" priority="489">
      <formula>INDIRECT("J"&amp;ROW())="Editor"</formula>
    </cfRule>
    <cfRule type="expression" dxfId="14008" priority="490">
      <formula>INDIRECT("J"&amp;ROW())="PPP"</formula>
    </cfRule>
    <cfRule type="expression" dxfId="14007" priority="491">
      <formula>INDIRECT("J"&amp;ROW())="Author"</formula>
    </cfRule>
    <cfRule type="expression" dxfId="14006" priority="492">
      <formula>INDIRECT("J"&amp;ROW())="Author"</formula>
    </cfRule>
  </conditionalFormatting>
  <conditionalFormatting sqref="C21:K21">
    <cfRule type="expression" dxfId="14005" priority="493">
      <formula>INDIRECT("K"&amp;ROW())="Office"</formula>
    </cfRule>
    <cfRule type="expression" dxfId="14004" priority="494">
      <formula>INDIRECT("K"&amp;ROW())="Editor"</formula>
    </cfRule>
    <cfRule type="expression" dxfId="14003" priority="495">
      <formula>INDIRECT("K"&amp;ROW())="PPP"</formula>
    </cfRule>
    <cfRule type="expression" dxfId="14002" priority="496">
      <formula>INDIRECT("K"&amp;ROW())="Author"</formula>
    </cfRule>
  </conditionalFormatting>
  <conditionalFormatting sqref="M20:M21">
    <cfRule type="expression" dxfId="14001" priority="479">
      <formula>INDIRECT("J"&amp;ROW())="Office"</formula>
    </cfRule>
    <cfRule type="expression" dxfId="14000" priority="480">
      <formula>INDIRECT("J"&amp;ROW())="Editor"</formula>
    </cfRule>
    <cfRule type="expression" dxfId="13999" priority="481">
      <formula>INDIRECT("J"&amp;ROW())="PPP"</formula>
    </cfRule>
    <cfRule type="expression" dxfId="13998" priority="482">
      <formula>INDIRECT("J"&amp;ROW())="Author"</formula>
    </cfRule>
    <cfRule type="expression" dxfId="13997" priority="483">
      <formula>INDIRECT("J"&amp;ROW())="Author"</formula>
    </cfRule>
  </conditionalFormatting>
  <conditionalFormatting sqref="M20:M21">
    <cfRule type="expression" dxfId="13996" priority="484">
      <formula>INDIRECT("K"&amp;ROW())="Office"</formula>
    </cfRule>
    <cfRule type="expression" dxfId="13995" priority="485">
      <formula>INDIRECT("K"&amp;ROW())="Editor"</formula>
    </cfRule>
    <cfRule type="expression" dxfId="13994" priority="486">
      <formula>INDIRECT("K"&amp;ROW())="PPP"</formula>
    </cfRule>
    <cfRule type="expression" dxfId="13993" priority="487">
      <formula>INDIRECT("K"&amp;ROW())="Author"</formula>
    </cfRule>
  </conditionalFormatting>
  <conditionalFormatting sqref="N20:N21">
    <cfRule type="expression" dxfId="13992" priority="470">
      <formula>INDIRECT("J"&amp;ROW())="Office"</formula>
    </cfRule>
    <cfRule type="expression" dxfId="13991" priority="471">
      <formula>INDIRECT("J"&amp;ROW())="Editor"</formula>
    </cfRule>
    <cfRule type="expression" dxfId="13990" priority="472">
      <formula>INDIRECT("J"&amp;ROW())="PPP"</formula>
    </cfRule>
    <cfRule type="expression" dxfId="13989" priority="473">
      <formula>INDIRECT("J"&amp;ROW())="Author"</formula>
    </cfRule>
    <cfRule type="expression" dxfId="13988" priority="474">
      <formula>INDIRECT("J"&amp;ROW())="Author"</formula>
    </cfRule>
  </conditionalFormatting>
  <conditionalFormatting sqref="N20:N21">
    <cfRule type="expression" dxfId="13987" priority="475">
      <formula>INDIRECT("K"&amp;ROW())="Office"</formula>
    </cfRule>
    <cfRule type="expression" dxfId="13986" priority="476">
      <formula>INDIRECT("K"&amp;ROW())="Editor"</formula>
    </cfRule>
    <cfRule type="expression" dxfId="13985" priority="477">
      <formula>INDIRECT("K"&amp;ROW())="PPP"</formula>
    </cfRule>
    <cfRule type="expression" dxfId="13984" priority="478">
      <formula>INDIRECT("K"&amp;ROW())="Author"</formula>
    </cfRule>
  </conditionalFormatting>
  <conditionalFormatting sqref="J20">
    <cfRule type="expression" dxfId="13983" priority="452">
      <formula>INDIRECT("J"&amp;ROW())="Office"</formula>
    </cfRule>
    <cfRule type="expression" dxfId="13982" priority="453">
      <formula>INDIRECT("J"&amp;ROW())="Editor"</formula>
    </cfRule>
    <cfRule type="expression" dxfId="13981" priority="454">
      <formula>INDIRECT("J"&amp;ROW())="PPP"</formula>
    </cfRule>
    <cfRule type="expression" dxfId="13980" priority="455">
      <formula>INDIRECT("J"&amp;ROW())="Author"</formula>
    </cfRule>
    <cfRule type="expression" dxfId="13979" priority="456">
      <formula>INDIRECT("J"&amp;ROW())="Author"</formula>
    </cfRule>
  </conditionalFormatting>
  <conditionalFormatting sqref="C20:K20">
    <cfRule type="expression" dxfId="13978" priority="457">
      <formula>INDIRECT("K"&amp;ROW())="Office"</formula>
    </cfRule>
    <cfRule type="expression" dxfId="13977" priority="458">
      <formula>INDIRECT("K"&amp;ROW())="Editor"</formula>
    </cfRule>
    <cfRule type="expression" dxfId="13976" priority="459">
      <formula>INDIRECT("K"&amp;ROW())="PPP"</formula>
    </cfRule>
    <cfRule type="expression" dxfId="13975" priority="460">
      <formula>INDIRECT("K"&amp;ROW())="Author"</formula>
    </cfRule>
  </conditionalFormatting>
  <conditionalFormatting sqref="M19">
    <cfRule type="expression" dxfId="13974" priority="425">
      <formula>INDIRECT("J"&amp;ROW())="Office"</formula>
    </cfRule>
    <cfRule type="expression" dxfId="13973" priority="426">
      <formula>INDIRECT("J"&amp;ROW())="Editor"</formula>
    </cfRule>
    <cfRule type="expression" dxfId="13972" priority="427">
      <formula>INDIRECT("J"&amp;ROW())="PPP"</formula>
    </cfRule>
    <cfRule type="expression" dxfId="13971" priority="428">
      <formula>INDIRECT("J"&amp;ROW())="Author"</formula>
    </cfRule>
    <cfRule type="expression" dxfId="13970" priority="429">
      <formula>INDIRECT("J"&amp;ROW())="Author"</formula>
    </cfRule>
  </conditionalFormatting>
  <conditionalFormatting sqref="M19">
    <cfRule type="expression" dxfId="13969" priority="430">
      <formula>INDIRECT("K"&amp;ROW())="Office"</formula>
    </cfRule>
    <cfRule type="expression" dxfId="13968" priority="431">
      <formula>INDIRECT("K"&amp;ROW())="Editor"</formula>
    </cfRule>
    <cfRule type="expression" dxfId="13967" priority="432">
      <formula>INDIRECT("K"&amp;ROW())="PPP"</formula>
    </cfRule>
    <cfRule type="expression" dxfId="13966" priority="433">
      <formula>INDIRECT("K"&amp;ROW())="Author"</formula>
    </cfRule>
  </conditionalFormatting>
  <conditionalFormatting sqref="N19">
    <cfRule type="expression" dxfId="13965" priority="416">
      <formula>INDIRECT("J"&amp;ROW())="Office"</formula>
    </cfRule>
    <cfRule type="expression" dxfId="13964" priority="417">
      <formula>INDIRECT("J"&amp;ROW())="Editor"</formula>
    </cfRule>
    <cfRule type="expression" dxfId="13963" priority="418">
      <formula>INDIRECT("J"&amp;ROW())="PPP"</formula>
    </cfRule>
    <cfRule type="expression" dxfId="13962" priority="419">
      <formula>INDIRECT("J"&amp;ROW())="Author"</formula>
    </cfRule>
    <cfRule type="expression" dxfId="13961" priority="420">
      <formula>INDIRECT("J"&amp;ROW())="Author"</formula>
    </cfRule>
  </conditionalFormatting>
  <conditionalFormatting sqref="N19">
    <cfRule type="expression" dxfId="13960" priority="421">
      <formula>INDIRECT("K"&amp;ROW())="Office"</formula>
    </cfRule>
    <cfRule type="expression" dxfId="13959" priority="422">
      <formula>INDIRECT("K"&amp;ROW())="Editor"</formula>
    </cfRule>
    <cfRule type="expression" dxfId="13958" priority="423">
      <formula>INDIRECT("K"&amp;ROW())="PPP"</formula>
    </cfRule>
    <cfRule type="expression" dxfId="13957" priority="424">
      <formula>INDIRECT("K"&amp;ROW())="Author"</formula>
    </cfRule>
  </conditionalFormatting>
  <conditionalFormatting sqref="J19">
    <cfRule type="expression" dxfId="13956" priority="407">
      <formula>INDIRECT("J"&amp;ROW())="Office"</formula>
    </cfRule>
    <cfRule type="expression" dxfId="13955" priority="408">
      <formula>INDIRECT("J"&amp;ROW())="Editor"</formula>
    </cfRule>
    <cfRule type="expression" dxfId="13954" priority="409">
      <formula>INDIRECT("J"&amp;ROW())="PPP"</formula>
    </cfRule>
    <cfRule type="expression" dxfId="13953" priority="410">
      <formula>INDIRECT("J"&amp;ROW())="Author"</formula>
    </cfRule>
    <cfRule type="expression" dxfId="13952" priority="411">
      <formula>INDIRECT("J"&amp;ROW())="Author"</formula>
    </cfRule>
  </conditionalFormatting>
  <conditionalFormatting sqref="C19:K19">
    <cfRule type="expression" dxfId="13951" priority="412">
      <formula>INDIRECT("K"&amp;ROW())="Office"</formula>
    </cfRule>
    <cfRule type="expression" dxfId="13950" priority="413">
      <formula>INDIRECT("K"&amp;ROW())="Editor"</formula>
    </cfRule>
    <cfRule type="expression" dxfId="13949" priority="414">
      <formula>INDIRECT("K"&amp;ROW())="PPP"</formula>
    </cfRule>
    <cfRule type="expression" dxfId="13948" priority="415">
      <formula>INDIRECT("K"&amp;ROW())="Author"</formula>
    </cfRule>
  </conditionalFormatting>
  <conditionalFormatting sqref="M18">
    <cfRule type="expression" dxfId="13947" priority="398">
      <formula>INDIRECT("J"&amp;ROW())="Office"</formula>
    </cfRule>
    <cfRule type="expression" dxfId="13946" priority="399">
      <formula>INDIRECT("J"&amp;ROW())="Editor"</formula>
    </cfRule>
    <cfRule type="expression" dxfId="13945" priority="400">
      <formula>INDIRECT("J"&amp;ROW())="PPP"</formula>
    </cfRule>
    <cfRule type="expression" dxfId="13944" priority="401">
      <formula>INDIRECT("J"&amp;ROW())="Author"</formula>
    </cfRule>
    <cfRule type="expression" dxfId="13943" priority="402">
      <formula>INDIRECT("J"&amp;ROW())="Author"</formula>
    </cfRule>
  </conditionalFormatting>
  <conditionalFormatting sqref="M18">
    <cfRule type="expression" dxfId="13942" priority="403">
      <formula>INDIRECT("K"&amp;ROW())="Office"</formula>
    </cfRule>
    <cfRule type="expression" dxfId="13941" priority="404">
      <formula>INDIRECT("K"&amp;ROW())="Editor"</formula>
    </cfRule>
    <cfRule type="expression" dxfId="13940" priority="405">
      <formula>INDIRECT("K"&amp;ROW())="PPP"</formula>
    </cfRule>
    <cfRule type="expression" dxfId="13939" priority="406">
      <formula>INDIRECT("K"&amp;ROW())="Author"</formula>
    </cfRule>
  </conditionalFormatting>
  <conditionalFormatting sqref="N18">
    <cfRule type="expression" dxfId="13938" priority="389">
      <formula>INDIRECT("J"&amp;ROW())="Office"</formula>
    </cfRule>
    <cfRule type="expression" dxfId="13937" priority="390">
      <formula>INDIRECT("J"&amp;ROW())="Editor"</formula>
    </cfRule>
    <cfRule type="expression" dxfId="13936" priority="391">
      <formula>INDIRECT("J"&amp;ROW())="PPP"</formula>
    </cfRule>
    <cfRule type="expression" dxfId="13935" priority="392">
      <formula>INDIRECT("J"&amp;ROW())="Author"</formula>
    </cfRule>
    <cfRule type="expression" dxfId="13934" priority="393">
      <formula>INDIRECT("J"&amp;ROW())="Author"</formula>
    </cfRule>
  </conditionalFormatting>
  <conditionalFormatting sqref="N18">
    <cfRule type="expression" dxfId="13933" priority="394">
      <formula>INDIRECT("K"&amp;ROW())="Office"</formula>
    </cfRule>
    <cfRule type="expression" dxfId="13932" priority="395">
      <formula>INDIRECT("K"&amp;ROW())="Editor"</formula>
    </cfRule>
    <cfRule type="expression" dxfId="13931" priority="396">
      <formula>INDIRECT("K"&amp;ROW())="PPP"</formula>
    </cfRule>
    <cfRule type="expression" dxfId="13930" priority="397">
      <formula>INDIRECT("K"&amp;ROW())="Author"</formula>
    </cfRule>
  </conditionalFormatting>
  <conditionalFormatting sqref="J18">
    <cfRule type="expression" dxfId="13929" priority="380">
      <formula>INDIRECT("J"&amp;ROW())="Office"</formula>
    </cfRule>
    <cfRule type="expression" dxfId="13928" priority="381">
      <formula>INDIRECT("J"&amp;ROW())="Editor"</formula>
    </cfRule>
    <cfRule type="expression" dxfId="13927" priority="382">
      <formula>INDIRECT("J"&amp;ROW())="PPP"</formula>
    </cfRule>
    <cfRule type="expression" dxfId="13926" priority="383">
      <formula>INDIRECT("J"&amp;ROW())="Author"</formula>
    </cfRule>
    <cfRule type="expression" dxfId="13925" priority="384">
      <formula>INDIRECT("J"&amp;ROW())="Author"</formula>
    </cfRule>
  </conditionalFormatting>
  <conditionalFormatting sqref="C18:K18">
    <cfRule type="expression" dxfId="13924" priority="385">
      <formula>INDIRECT("K"&amp;ROW())="Office"</formula>
    </cfRule>
    <cfRule type="expression" dxfId="13923" priority="386">
      <formula>INDIRECT("K"&amp;ROW())="Editor"</formula>
    </cfRule>
    <cfRule type="expression" dxfId="13922" priority="387">
      <formula>INDIRECT("K"&amp;ROW())="PPP"</formula>
    </cfRule>
    <cfRule type="expression" dxfId="13921" priority="388">
      <formula>INDIRECT("K"&amp;ROW())="Author"</formula>
    </cfRule>
  </conditionalFormatting>
  <conditionalFormatting sqref="M17">
    <cfRule type="expression" dxfId="13920" priority="371">
      <formula>INDIRECT("J"&amp;ROW())="Office"</formula>
    </cfRule>
    <cfRule type="expression" dxfId="13919" priority="372">
      <formula>INDIRECT("J"&amp;ROW())="Editor"</formula>
    </cfRule>
    <cfRule type="expression" dxfId="13918" priority="373">
      <formula>INDIRECT("J"&amp;ROW())="PPP"</formula>
    </cfRule>
    <cfRule type="expression" dxfId="13917" priority="374">
      <formula>INDIRECT("J"&amp;ROW())="Author"</formula>
    </cfRule>
    <cfRule type="expression" dxfId="13916" priority="375">
      <formula>INDIRECT("J"&amp;ROW())="Author"</formula>
    </cfRule>
  </conditionalFormatting>
  <conditionalFormatting sqref="M17">
    <cfRule type="expression" dxfId="13915" priority="376">
      <formula>INDIRECT("K"&amp;ROW())="Office"</formula>
    </cfRule>
    <cfRule type="expression" dxfId="13914" priority="377">
      <formula>INDIRECT("K"&amp;ROW())="Editor"</formula>
    </cfRule>
    <cfRule type="expression" dxfId="13913" priority="378">
      <formula>INDIRECT("K"&amp;ROW())="PPP"</formula>
    </cfRule>
    <cfRule type="expression" dxfId="13912" priority="379">
      <formula>INDIRECT("K"&amp;ROW())="Author"</formula>
    </cfRule>
  </conditionalFormatting>
  <conditionalFormatting sqref="N17">
    <cfRule type="expression" dxfId="13911" priority="362">
      <formula>INDIRECT("J"&amp;ROW())="Office"</formula>
    </cfRule>
    <cfRule type="expression" dxfId="13910" priority="363">
      <formula>INDIRECT("J"&amp;ROW())="Editor"</formula>
    </cfRule>
    <cfRule type="expression" dxfId="13909" priority="364">
      <formula>INDIRECT("J"&amp;ROW())="PPP"</formula>
    </cfRule>
    <cfRule type="expression" dxfId="13908" priority="365">
      <formula>INDIRECT("J"&amp;ROW())="Author"</formula>
    </cfRule>
    <cfRule type="expression" dxfId="13907" priority="366">
      <formula>INDIRECT("J"&amp;ROW())="Author"</formula>
    </cfRule>
  </conditionalFormatting>
  <conditionalFormatting sqref="N17">
    <cfRule type="expression" dxfId="13906" priority="367">
      <formula>INDIRECT("K"&amp;ROW())="Office"</formula>
    </cfRule>
    <cfRule type="expression" dxfId="13905" priority="368">
      <formula>INDIRECT("K"&amp;ROW())="Editor"</formula>
    </cfRule>
    <cfRule type="expression" dxfId="13904" priority="369">
      <formula>INDIRECT("K"&amp;ROW())="PPP"</formula>
    </cfRule>
    <cfRule type="expression" dxfId="13903" priority="370">
      <formula>INDIRECT("K"&amp;ROW())="Author"</formula>
    </cfRule>
  </conditionalFormatting>
  <conditionalFormatting sqref="J17">
    <cfRule type="expression" dxfId="13902" priority="353">
      <formula>INDIRECT("J"&amp;ROW())="Office"</formula>
    </cfRule>
    <cfRule type="expression" dxfId="13901" priority="354">
      <formula>INDIRECT("J"&amp;ROW())="Editor"</formula>
    </cfRule>
    <cfRule type="expression" dxfId="13900" priority="355">
      <formula>INDIRECT("J"&amp;ROW())="PPP"</formula>
    </cfRule>
    <cfRule type="expression" dxfId="13899" priority="356">
      <formula>INDIRECT("J"&amp;ROW())="Author"</formula>
    </cfRule>
    <cfRule type="expression" dxfId="13898" priority="357">
      <formula>INDIRECT("J"&amp;ROW())="Author"</formula>
    </cfRule>
  </conditionalFormatting>
  <conditionalFormatting sqref="C17:K17">
    <cfRule type="expression" dxfId="13897" priority="358">
      <formula>INDIRECT("K"&amp;ROW())="Office"</formula>
    </cfRule>
    <cfRule type="expression" dxfId="13896" priority="359">
      <formula>INDIRECT("K"&amp;ROW())="Editor"</formula>
    </cfRule>
    <cfRule type="expression" dxfId="13895" priority="360">
      <formula>INDIRECT("K"&amp;ROW())="PPP"</formula>
    </cfRule>
    <cfRule type="expression" dxfId="13894" priority="361">
      <formula>INDIRECT("K"&amp;ROW())="Author"</formula>
    </cfRule>
  </conditionalFormatting>
  <conditionalFormatting sqref="M16">
    <cfRule type="expression" dxfId="13893" priority="344">
      <formula>INDIRECT("J"&amp;ROW())="Office"</formula>
    </cfRule>
    <cfRule type="expression" dxfId="13892" priority="345">
      <formula>INDIRECT("J"&amp;ROW())="Editor"</formula>
    </cfRule>
    <cfRule type="expression" dxfId="13891" priority="346">
      <formula>INDIRECT("J"&amp;ROW())="PPP"</formula>
    </cfRule>
    <cfRule type="expression" dxfId="13890" priority="347">
      <formula>INDIRECT("J"&amp;ROW())="Author"</formula>
    </cfRule>
    <cfRule type="expression" dxfId="13889" priority="348">
      <formula>INDIRECT("J"&amp;ROW())="Author"</formula>
    </cfRule>
  </conditionalFormatting>
  <conditionalFormatting sqref="M16">
    <cfRule type="expression" dxfId="13888" priority="349">
      <formula>INDIRECT("K"&amp;ROW())="Office"</formula>
    </cfRule>
    <cfRule type="expression" dxfId="13887" priority="350">
      <formula>INDIRECT("K"&amp;ROW())="Editor"</formula>
    </cfRule>
    <cfRule type="expression" dxfId="13886" priority="351">
      <formula>INDIRECT("K"&amp;ROW())="PPP"</formula>
    </cfRule>
    <cfRule type="expression" dxfId="13885" priority="352">
      <formula>INDIRECT("K"&amp;ROW())="Author"</formula>
    </cfRule>
  </conditionalFormatting>
  <conditionalFormatting sqref="N16">
    <cfRule type="expression" dxfId="13884" priority="335">
      <formula>INDIRECT("J"&amp;ROW())="Office"</formula>
    </cfRule>
    <cfRule type="expression" dxfId="13883" priority="336">
      <formula>INDIRECT("J"&amp;ROW())="Editor"</formula>
    </cfRule>
    <cfRule type="expression" dxfId="13882" priority="337">
      <formula>INDIRECT("J"&amp;ROW())="PPP"</formula>
    </cfRule>
    <cfRule type="expression" dxfId="13881" priority="338">
      <formula>INDIRECT("J"&amp;ROW())="Author"</formula>
    </cfRule>
    <cfRule type="expression" dxfId="13880" priority="339">
      <formula>INDIRECT("J"&amp;ROW())="Author"</formula>
    </cfRule>
  </conditionalFormatting>
  <conditionalFormatting sqref="N16">
    <cfRule type="expression" dxfId="13879" priority="340">
      <formula>INDIRECT("K"&amp;ROW())="Office"</formula>
    </cfRule>
    <cfRule type="expression" dxfId="13878" priority="341">
      <formula>INDIRECT("K"&amp;ROW())="Editor"</formula>
    </cfRule>
    <cfRule type="expression" dxfId="13877" priority="342">
      <formula>INDIRECT("K"&amp;ROW())="PPP"</formula>
    </cfRule>
    <cfRule type="expression" dxfId="13876" priority="343">
      <formula>INDIRECT("K"&amp;ROW())="Author"</formula>
    </cfRule>
  </conditionalFormatting>
  <conditionalFormatting sqref="J16">
    <cfRule type="expression" dxfId="13875" priority="326">
      <formula>INDIRECT("J"&amp;ROW())="Office"</formula>
    </cfRule>
    <cfRule type="expression" dxfId="13874" priority="327">
      <formula>INDIRECT("J"&amp;ROW())="Editor"</formula>
    </cfRule>
    <cfRule type="expression" dxfId="13873" priority="328">
      <formula>INDIRECT("J"&amp;ROW())="PPP"</formula>
    </cfRule>
    <cfRule type="expression" dxfId="13872" priority="329">
      <formula>INDIRECT("J"&amp;ROW())="Author"</formula>
    </cfRule>
    <cfRule type="expression" dxfId="13871" priority="330">
      <formula>INDIRECT("J"&amp;ROW())="Author"</formula>
    </cfRule>
  </conditionalFormatting>
  <conditionalFormatting sqref="C16:K16">
    <cfRule type="expression" dxfId="13870" priority="331">
      <formula>INDIRECT("K"&amp;ROW())="Office"</formula>
    </cfRule>
    <cfRule type="expression" dxfId="13869" priority="332">
      <formula>INDIRECT("K"&amp;ROW())="Editor"</formula>
    </cfRule>
    <cfRule type="expression" dxfId="13868" priority="333">
      <formula>INDIRECT("K"&amp;ROW())="PPP"</formula>
    </cfRule>
    <cfRule type="expression" dxfId="13867" priority="334">
      <formula>INDIRECT("K"&amp;ROW())="Author"</formula>
    </cfRule>
  </conditionalFormatting>
  <conditionalFormatting sqref="M13:M15">
    <cfRule type="expression" dxfId="13866" priority="317">
      <formula>INDIRECT("J"&amp;ROW())="Office"</formula>
    </cfRule>
    <cfRule type="expression" dxfId="13865" priority="318">
      <formula>INDIRECT("J"&amp;ROW())="Editor"</formula>
    </cfRule>
    <cfRule type="expression" dxfId="13864" priority="319">
      <formula>INDIRECT("J"&amp;ROW())="PPP"</formula>
    </cfRule>
    <cfRule type="expression" dxfId="13863" priority="320">
      <formula>INDIRECT("J"&amp;ROW())="Author"</formula>
    </cfRule>
    <cfRule type="expression" dxfId="13862" priority="321">
      <formula>INDIRECT("J"&amp;ROW())="Author"</formula>
    </cfRule>
  </conditionalFormatting>
  <conditionalFormatting sqref="M13:M15">
    <cfRule type="expression" dxfId="13861" priority="322">
      <formula>INDIRECT("K"&amp;ROW())="Office"</formula>
    </cfRule>
    <cfRule type="expression" dxfId="13860" priority="323">
      <formula>INDIRECT("K"&amp;ROW())="Editor"</formula>
    </cfRule>
    <cfRule type="expression" dxfId="13859" priority="324">
      <formula>INDIRECT("K"&amp;ROW())="PPP"</formula>
    </cfRule>
    <cfRule type="expression" dxfId="13858" priority="325">
      <formula>INDIRECT("K"&amp;ROW())="Author"</formula>
    </cfRule>
  </conditionalFormatting>
  <conditionalFormatting sqref="N13:N15 N10:N11">
    <cfRule type="expression" dxfId="13857" priority="308">
      <formula>INDIRECT("J"&amp;ROW())="Office"</formula>
    </cfRule>
    <cfRule type="expression" dxfId="13856" priority="309">
      <formula>INDIRECT("J"&amp;ROW())="Editor"</formula>
    </cfRule>
    <cfRule type="expression" dxfId="13855" priority="310">
      <formula>INDIRECT("J"&amp;ROW())="PPP"</formula>
    </cfRule>
    <cfRule type="expression" dxfId="13854" priority="311">
      <formula>INDIRECT("J"&amp;ROW())="Author"</formula>
    </cfRule>
    <cfRule type="expression" dxfId="13853" priority="312">
      <formula>INDIRECT("J"&amp;ROW())="Author"</formula>
    </cfRule>
  </conditionalFormatting>
  <conditionalFormatting sqref="N13:N15 N10:N11">
    <cfRule type="expression" dxfId="13852" priority="313">
      <formula>INDIRECT("K"&amp;ROW())="Office"</formula>
    </cfRule>
    <cfRule type="expression" dxfId="13851" priority="314">
      <formula>INDIRECT("K"&amp;ROW())="Editor"</formula>
    </cfRule>
    <cfRule type="expression" dxfId="13850" priority="315">
      <formula>INDIRECT("K"&amp;ROW())="PPP"</formula>
    </cfRule>
    <cfRule type="expression" dxfId="13849" priority="316">
      <formula>INDIRECT("K"&amp;ROW())="Author"</formula>
    </cfRule>
  </conditionalFormatting>
  <conditionalFormatting sqref="J15">
    <cfRule type="expression" dxfId="13848" priority="299">
      <formula>INDIRECT("J"&amp;ROW())="Office"</formula>
    </cfRule>
    <cfRule type="expression" dxfId="13847" priority="300">
      <formula>INDIRECT("J"&amp;ROW())="Editor"</formula>
    </cfRule>
    <cfRule type="expression" dxfId="13846" priority="301">
      <formula>INDIRECT("J"&amp;ROW())="PPP"</formula>
    </cfRule>
    <cfRule type="expression" dxfId="13845" priority="302">
      <formula>INDIRECT("J"&amp;ROW())="Author"</formula>
    </cfRule>
    <cfRule type="expression" dxfId="13844" priority="303">
      <formula>INDIRECT("J"&amp;ROW())="Author"</formula>
    </cfRule>
  </conditionalFormatting>
  <conditionalFormatting sqref="C15:K15">
    <cfRule type="expression" dxfId="13843" priority="304">
      <formula>INDIRECT("K"&amp;ROW())="Office"</formula>
    </cfRule>
    <cfRule type="expression" dxfId="13842" priority="305">
      <formula>INDIRECT("K"&amp;ROW())="Editor"</formula>
    </cfRule>
    <cfRule type="expression" dxfId="13841" priority="306">
      <formula>INDIRECT("K"&amp;ROW())="PPP"</formula>
    </cfRule>
    <cfRule type="expression" dxfId="13840" priority="307">
      <formula>INDIRECT("K"&amp;ROW())="Author"</formula>
    </cfRule>
  </conditionalFormatting>
  <conditionalFormatting sqref="J13:J14">
    <cfRule type="expression" dxfId="13839" priority="272">
      <formula>INDIRECT("J"&amp;ROW())="Office"</formula>
    </cfRule>
    <cfRule type="expression" dxfId="13838" priority="273">
      <formula>INDIRECT("J"&amp;ROW())="Editor"</formula>
    </cfRule>
    <cfRule type="expression" dxfId="13837" priority="274">
      <formula>INDIRECT("J"&amp;ROW())="PPP"</formula>
    </cfRule>
    <cfRule type="expression" dxfId="13836" priority="275">
      <formula>INDIRECT("J"&amp;ROW())="Author"</formula>
    </cfRule>
    <cfRule type="expression" dxfId="13835" priority="276">
      <formula>INDIRECT("J"&amp;ROW())="Author"</formula>
    </cfRule>
  </conditionalFormatting>
  <conditionalFormatting sqref="C13:K14">
    <cfRule type="expression" dxfId="13834" priority="277">
      <formula>INDIRECT("K"&amp;ROW())="Office"</formula>
    </cfRule>
    <cfRule type="expression" dxfId="13833" priority="278">
      <formula>INDIRECT("K"&amp;ROW())="Editor"</formula>
    </cfRule>
    <cfRule type="expression" dxfId="13832" priority="279">
      <formula>INDIRECT("K"&amp;ROW())="PPP"</formula>
    </cfRule>
    <cfRule type="expression" dxfId="13831" priority="280">
      <formula>INDIRECT("K"&amp;ROW())="Author"</formula>
    </cfRule>
  </conditionalFormatting>
  <conditionalFormatting sqref="N7 N9">
    <cfRule type="expression" dxfId="13830" priority="254">
      <formula>INDIRECT("J"&amp;ROW())="Office"</formula>
    </cfRule>
    <cfRule type="expression" dxfId="13829" priority="255">
      <formula>INDIRECT("J"&amp;ROW())="Editor"</formula>
    </cfRule>
    <cfRule type="expression" dxfId="13828" priority="256">
      <formula>INDIRECT("J"&amp;ROW())="PPP"</formula>
    </cfRule>
    <cfRule type="expression" dxfId="13827" priority="257">
      <formula>INDIRECT("J"&amp;ROW())="Author"</formula>
    </cfRule>
    <cfRule type="expression" dxfId="13826" priority="258">
      <formula>INDIRECT("J"&amp;ROW())="Author"</formula>
    </cfRule>
  </conditionalFormatting>
  <conditionalFormatting sqref="M7 M9">
    <cfRule type="expression" dxfId="13825" priority="263">
      <formula>INDIRECT("J"&amp;ROW())="Office"</formula>
    </cfRule>
    <cfRule type="expression" dxfId="13824" priority="264">
      <formula>INDIRECT("J"&amp;ROW())="Editor"</formula>
    </cfRule>
    <cfRule type="expression" dxfId="13823" priority="265">
      <formula>INDIRECT("J"&amp;ROW())="PPP"</formula>
    </cfRule>
    <cfRule type="expression" dxfId="13822" priority="266">
      <formula>INDIRECT("J"&amp;ROW())="Author"</formula>
    </cfRule>
    <cfRule type="expression" dxfId="13821" priority="267">
      <formula>INDIRECT("J"&amp;ROW())="Author"</formula>
    </cfRule>
  </conditionalFormatting>
  <conditionalFormatting sqref="M7 M9">
    <cfRule type="expression" dxfId="13820" priority="268">
      <formula>INDIRECT("K"&amp;ROW())="Office"</formula>
    </cfRule>
    <cfRule type="expression" dxfId="13819" priority="269">
      <formula>INDIRECT("K"&amp;ROW())="Editor"</formula>
    </cfRule>
    <cfRule type="expression" dxfId="13818" priority="270">
      <formula>INDIRECT("K"&amp;ROW())="PPP"</formula>
    </cfRule>
    <cfRule type="expression" dxfId="13817" priority="271">
      <formula>INDIRECT("K"&amp;ROW())="Author"</formula>
    </cfRule>
  </conditionalFormatting>
  <conditionalFormatting sqref="N7 N9">
    <cfRule type="expression" dxfId="13816" priority="259">
      <formula>INDIRECT("K"&amp;ROW())="Office"</formula>
    </cfRule>
    <cfRule type="expression" dxfId="13815" priority="260">
      <formula>INDIRECT("K"&amp;ROW())="Editor"</formula>
    </cfRule>
    <cfRule type="expression" dxfId="13814" priority="261">
      <formula>INDIRECT("K"&amp;ROW())="PPP"</formula>
    </cfRule>
    <cfRule type="expression" dxfId="13813" priority="262">
      <formula>INDIRECT("K"&amp;ROW())="Author"</formula>
    </cfRule>
  </conditionalFormatting>
  <conditionalFormatting sqref="C11:K11">
    <cfRule type="expression" dxfId="13812" priority="184">
      <formula>INDIRECT("K"&amp;ROW())="Office"</formula>
    </cfRule>
    <cfRule type="expression" dxfId="13811" priority="185">
      <formula>INDIRECT("K"&amp;ROW())="Editor"</formula>
    </cfRule>
    <cfRule type="expression" dxfId="13810" priority="186">
      <formula>INDIRECT("K"&amp;ROW())="PPP"</formula>
    </cfRule>
    <cfRule type="expression" dxfId="13809" priority="187">
      <formula>INDIRECT("K"&amp;ROW())="Author"</formula>
    </cfRule>
  </conditionalFormatting>
  <conditionalFormatting sqref="M12">
    <cfRule type="expression" dxfId="13808" priority="170">
      <formula>INDIRECT("J"&amp;ROW())="Office"</formula>
    </cfRule>
    <cfRule type="expression" dxfId="13807" priority="171">
      <formula>INDIRECT("J"&amp;ROW())="Editor"</formula>
    </cfRule>
    <cfRule type="expression" dxfId="13806" priority="172">
      <formula>INDIRECT("J"&amp;ROW())="PPP"</formula>
    </cfRule>
    <cfRule type="expression" dxfId="13805" priority="173">
      <formula>INDIRECT("J"&amp;ROW())="Author"</formula>
    </cfRule>
    <cfRule type="expression" dxfId="13804" priority="174">
      <formula>INDIRECT("J"&amp;ROW())="Author"</formula>
    </cfRule>
  </conditionalFormatting>
  <conditionalFormatting sqref="M12">
    <cfRule type="expression" dxfId="13803" priority="175">
      <formula>INDIRECT("K"&amp;ROW())="Office"</formula>
    </cfRule>
    <cfRule type="expression" dxfId="13802" priority="176">
      <formula>INDIRECT("K"&amp;ROW())="Editor"</formula>
    </cfRule>
    <cfRule type="expression" dxfId="13801" priority="177">
      <formula>INDIRECT("K"&amp;ROW())="PPP"</formula>
    </cfRule>
    <cfRule type="expression" dxfId="13800" priority="178">
      <formula>INDIRECT("K"&amp;ROW())="Author"</formula>
    </cfRule>
  </conditionalFormatting>
  <conditionalFormatting sqref="N12">
    <cfRule type="expression" dxfId="13799" priority="161">
      <formula>INDIRECT("J"&amp;ROW())="Office"</formula>
    </cfRule>
    <cfRule type="expression" dxfId="13798" priority="162">
      <formula>INDIRECT("J"&amp;ROW())="Editor"</formula>
    </cfRule>
    <cfRule type="expression" dxfId="13797" priority="163">
      <formula>INDIRECT("J"&amp;ROW())="PPP"</formula>
    </cfRule>
    <cfRule type="expression" dxfId="13796" priority="164">
      <formula>INDIRECT("J"&amp;ROW())="Author"</formula>
    </cfRule>
    <cfRule type="expression" dxfId="13795" priority="165">
      <formula>INDIRECT("J"&amp;ROW())="Author"</formula>
    </cfRule>
  </conditionalFormatting>
  <conditionalFormatting sqref="N12">
    <cfRule type="expression" dxfId="13794" priority="166">
      <formula>INDIRECT("K"&amp;ROW())="Office"</formula>
    </cfRule>
    <cfRule type="expression" dxfId="13793" priority="167">
      <formula>INDIRECT("K"&amp;ROW())="Editor"</formula>
    </cfRule>
    <cfRule type="expression" dxfId="13792" priority="168">
      <formula>INDIRECT("K"&amp;ROW())="PPP"</formula>
    </cfRule>
    <cfRule type="expression" dxfId="13791" priority="169">
      <formula>INDIRECT("K"&amp;ROW())="Author"</formula>
    </cfRule>
  </conditionalFormatting>
  <conditionalFormatting sqref="M11">
    <cfRule type="expression" dxfId="13790" priority="201">
      <formula>INDIRECT("J"&amp;ROW())="Office"</formula>
    </cfRule>
    <cfRule type="expression" dxfId="13789" priority="201">
      <formula>INDIRECT("J"&amp;ROW())="Editor"</formula>
    </cfRule>
    <cfRule type="expression" dxfId="13788" priority="201">
      <formula>INDIRECT("J"&amp;ROW())="PPP"</formula>
    </cfRule>
    <cfRule type="expression" dxfId="13787" priority="201">
      <formula>INDIRECT("J"&amp;ROW())="Author"</formula>
    </cfRule>
    <cfRule type="expression" dxfId="13786" priority="201">
      <formula>INDIRECT("J"&amp;ROW())="Author"</formula>
    </cfRule>
  </conditionalFormatting>
  <conditionalFormatting sqref="M11">
    <cfRule type="expression" dxfId="13785" priority="202">
      <formula>INDIRECT("K"&amp;ROW())="Office"</formula>
    </cfRule>
    <cfRule type="expression" dxfId="13784" priority="203">
      <formula>INDIRECT("K"&amp;ROW())="Editor"</formula>
    </cfRule>
    <cfRule type="expression" dxfId="13783" priority="204">
      <formula>INDIRECT("K"&amp;ROW())="PPP"</formula>
    </cfRule>
    <cfRule type="expression" dxfId="13782" priority="205">
      <formula>INDIRECT("K"&amp;ROW())="Author"</formula>
    </cfRule>
  </conditionalFormatting>
  <conditionalFormatting sqref="J11">
    <cfRule type="expression" dxfId="13781" priority="183">
      <formula>INDIRECT("J"&amp;ROW())="Office"</formula>
    </cfRule>
    <cfRule type="expression" dxfId="13780" priority="183">
      <formula>INDIRECT("J"&amp;ROW())="Editor"</formula>
    </cfRule>
    <cfRule type="expression" dxfId="13779" priority="183">
      <formula>INDIRECT("J"&amp;ROW())="PPP"</formula>
    </cfRule>
    <cfRule type="expression" dxfId="13778" priority="183">
      <formula>INDIRECT("J"&amp;ROW())="Author"</formula>
    </cfRule>
    <cfRule type="expression" dxfId="13777" priority="183">
      <formula>INDIRECT("J"&amp;ROW())="Author"</formula>
    </cfRule>
  </conditionalFormatting>
  <conditionalFormatting sqref="C10:K10">
    <cfRule type="expression" dxfId="13776" priority="108">
      <formula>INDIRECT("K"&amp;ROW())="Office"</formula>
    </cfRule>
    <cfRule type="expression" dxfId="13775" priority="109">
      <formula>INDIRECT("K"&amp;ROW())="Editor"</formula>
    </cfRule>
    <cfRule type="expression" dxfId="13774" priority="110">
      <formula>INDIRECT("K"&amp;ROW())="PPP"</formula>
    </cfRule>
    <cfRule type="expression" dxfId="13773" priority="111">
      <formula>INDIRECT("K"&amp;ROW())="Author"</formula>
    </cfRule>
  </conditionalFormatting>
  <conditionalFormatting sqref="M10">
    <cfRule type="expression" dxfId="13772" priority="112">
      <formula>INDIRECT("J"&amp;ROW())="Office"</formula>
    </cfRule>
  </conditionalFormatting>
  <conditionalFormatting sqref="M10">
    <cfRule type="expression" dxfId="13771" priority="113">
      <formula>INDIRECT("K"&amp;ROW())="Office"</formula>
    </cfRule>
    <cfRule type="expression" dxfId="13770" priority="114">
      <formula>INDIRECT("K"&amp;ROW())="Editor"</formula>
    </cfRule>
    <cfRule type="expression" dxfId="13769" priority="115">
      <formula>INDIRECT("K"&amp;ROW())="PPP"</formula>
    </cfRule>
    <cfRule type="expression" dxfId="13768" priority="116">
      <formula>INDIRECT("K"&amp;ROW())="Author"</formula>
    </cfRule>
  </conditionalFormatting>
  <conditionalFormatting sqref="J10">
    <cfRule type="expression" dxfId="13767" priority="107">
      <formula>INDIRECT("J"&amp;ROW())="Office"</formula>
    </cfRule>
  </conditionalFormatting>
  <conditionalFormatting sqref="N9">
    <cfRule type="expression" dxfId="13766" priority="90">
      <formula>INDIRECT("J"&amp;ROW())="Office"</formula>
    </cfRule>
    <cfRule type="expression" dxfId="13765" priority="91">
      <formula>INDIRECT("J"&amp;ROW())="Editor"</formula>
    </cfRule>
    <cfRule type="expression" dxfId="13764" priority="92">
      <formula>INDIRECT("J"&amp;ROW())="PPP"</formula>
    </cfRule>
    <cfRule type="expression" dxfId="13763" priority="93">
      <formula>INDIRECT("J"&amp;ROW())="Author"</formula>
    </cfRule>
    <cfRule type="expression" dxfId="13762" priority="94">
      <formula>INDIRECT("J"&amp;ROW())="Author"</formula>
    </cfRule>
  </conditionalFormatting>
  <conditionalFormatting sqref="N9">
    <cfRule type="expression" dxfId="13761" priority="95">
      <formula>INDIRECT("K"&amp;ROW())="Office"</formula>
    </cfRule>
    <cfRule type="expression" dxfId="13760" priority="96">
      <formula>INDIRECT("K"&amp;ROW())="Editor"</formula>
    </cfRule>
    <cfRule type="expression" dxfId="13759" priority="97">
      <formula>INDIRECT("K"&amp;ROW())="PPP"</formula>
    </cfRule>
    <cfRule type="expression" dxfId="13758" priority="98">
      <formula>INDIRECT("K"&amp;ROW())="Author"</formula>
    </cfRule>
  </conditionalFormatting>
  <conditionalFormatting sqref="M9">
    <cfRule type="expression" dxfId="13757" priority="85">
      <formula>INDIRECT("J"&amp;ROW())="Office"</formula>
    </cfRule>
  </conditionalFormatting>
  <conditionalFormatting sqref="M9">
    <cfRule type="expression" dxfId="13756" priority="86">
      <formula>INDIRECT("K"&amp;ROW())="Office"</formula>
    </cfRule>
    <cfRule type="expression" dxfId="13755" priority="87">
      <formula>INDIRECT("K"&amp;ROW())="Editor"</formula>
    </cfRule>
    <cfRule type="expression" dxfId="13754" priority="88">
      <formula>INDIRECT("K"&amp;ROW())="PPP"</formula>
    </cfRule>
    <cfRule type="expression" dxfId="13753" priority="89">
      <formula>INDIRECT("K"&amp;ROW())="Author"</formula>
    </cfRule>
  </conditionalFormatting>
  <conditionalFormatting sqref="C9:K9">
    <cfRule type="expression" dxfId="13752" priority="76">
      <formula>INDIRECT("K"&amp;ROW())="Office"</formula>
    </cfRule>
    <cfRule type="expression" dxfId="13751" priority="77">
      <formula>INDIRECT("K"&amp;ROW())="Editor"</formula>
    </cfRule>
    <cfRule type="expression" dxfId="13750" priority="78">
      <formula>INDIRECT("K"&amp;ROW())="PPP"</formula>
    </cfRule>
    <cfRule type="expression" dxfId="13749" priority="79">
      <formula>INDIRECT("K"&amp;ROW())="Author"</formula>
    </cfRule>
  </conditionalFormatting>
  <conditionalFormatting sqref="J9">
    <cfRule type="expression" dxfId="13748" priority="67">
      <formula>INDIRECT("J"&amp;ROW())="Office"</formula>
    </cfRule>
    <cfRule type="expression" dxfId="13747" priority="68">
      <formula>INDIRECT("J"&amp;ROW())="Editor"</formula>
    </cfRule>
    <cfRule type="expression" dxfId="13746" priority="69">
      <formula>INDIRECT("J"&amp;ROW())="PPP"</formula>
    </cfRule>
    <cfRule type="expression" dxfId="13745" priority="70">
      <formula>INDIRECT("J"&amp;ROW())="Author"</formula>
    </cfRule>
    <cfRule type="expression" dxfId="13744" priority="71">
      <formula>INDIRECT("J"&amp;ROW())="Author"</formula>
    </cfRule>
  </conditionalFormatting>
  <conditionalFormatting sqref="D9:K9">
    <cfRule type="expression" dxfId="13743" priority="72">
      <formula>INDIRECT("K"&amp;ROW())="Office"</formula>
    </cfRule>
    <cfRule type="expression" dxfId="13742" priority="73">
      <formula>INDIRECT("K"&amp;ROW())="Editor"</formula>
    </cfRule>
    <cfRule type="expression" dxfId="13741" priority="74">
      <formula>INDIRECT("K"&amp;ROW())="PPP"</formula>
    </cfRule>
    <cfRule type="expression" dxfId="13740" priority="75">
      <formula>INDIRECT("K"&amp;ROW())="Author"</formula>
    </cfRule>
  </conditionalFormatting>
  <conditionalFormatting sqref="C9">
    <cfRule type="expression" dxfId="13739" priority="63">
      <formula>INDIRECT("K"&amp;ROW())="Office"</formula>
    </cfRule>
    <cfRule type="expression" dxfId="13738" priority="64">
      <formula>INDIRECT("K"&amp;ROW())="Editor"</formula>
    </cfRule>
    <cfRule type="expression" dxfId="13737" priority="65">
      <formula>INDIRECT("K"&amp;ROW())="PPP"</formula>
    </cfRule>
    <cfRule type="expression" dxfId="13736" priority="66">
      <formula>INDIRECT("K"&amp;ROW())="Author"</formula>
    </cfRule>
  </conditionalFormatting>
  <conditionalFormatting sqref="N8">
    <cfRule type="expression" dxfId="13735" priority="45">
      <formula>INDIRECT("J"&amp;ROW())="Office"</formula>
    </cfRule>
    <cfRule type="expression" dxfId="13734" priority="46">
      <formula>INDIRECT("J"&amp;ROW())="Editor"</formula>
    </cfRule>
    <cfRule type="expression" dxfId="13733" priority="47">
      <formula>INDIRECT("J"&amp;ROW())="PPP"</formula>
    </cfRule>
    <cfRule type="expression" dxfId="13732" priority="48">
      <formula>INDIRECT("J"&amp;ROW())="Author"</formula>
    </cfRule>
    <cfRule type="expression" dxfId="13731" priority="49">
      <formula>INDIRECT("J"&amp;ROW())="Author"</formula>
    </cfRule>
  </conditionalFormatting>
  <conditionalFormatting sqref="M8">
    <cfRule type="expression" dxfId="13730" priority="54">
      <formula>INDIRECT("J"&amp;ROW())="Office"</formula>
    </cfRule>
    <cfRule type="expression" dxfId="13729" priority="55">
      <formula>INDIRECT("J"&amp;ROW())="Editor"</formula>
    </cfRule>
    <cfRule type="expression" dxfId="13728" priority="56">
      <formula>INDIRECT("J"&amp;ROW())="PPP"</formula>
    </cfRule>
    <cfRule type="expression" dxfId="13727" priority="57">
      <formula>INDIRECT("J"&amp;ROW())="Author"</formula>
    </cfRule>
    <cfRule type="expression" dxfId="13726" priority="58">
      <formula>INDIRECT("J"&amp;ROW())="Author"</formula>
    </cfRule>
  </conditionalFormatting>
  <conditionalFormatting sqref="M8">
    <cfRule type="expression" dxfId="13725" priority="59">
      <formula>INDIRECT("K"&amp;ROW())="Office"</formula>
    </cfRule>
    <cfRule type="expression" dxfId="13724" priority="60">
      <formula>INDIRECT("K"&amp;ROW())="Editor"</formula>
    </cfRule>
    <cfRule type="expression" dxfId="13723" priority="61">
      <formula>INDIRECT("K"&amp;ROW())="PPP"</formula>
    </cfRule>
    <cfRule type="expression" dxfId="13722" priority="62">
      <formula>INDIRECT("K"&amp;ROW())="Author"</formula>
    </cfRule>
  </conditionalFormatting>
  <conditionalFormatting sqref="N8">
    <cfRule type="expression" dxfId="13721" priority="50">
      <formula>INDIRECT("K"&amp;ROW())="Office"</formula>
    </cfRule>
    <cfRule type="expression" dxfId="13720" priority="51">
      <formula>INDIRECT("K"&amp;ROW())="Editor"</formula>
    </cfRule>
    <cfRule type="expression" dxfId="13719" priority="52">
      <formula>INDIRECT("K"&amp;ROW())="PPP"</formula>
    </cfRule>
    <cfRule type="expression" dxfId="13718" priority="53">
      <formula>INDIRECT("K"&amp;ROW())="Author"</formula>
    </cfRule>
  </conditionalFormatting>
  <conditionalFormatting sqref="N8">
    <cfRule type="expression" dxfId="13717" priority="36">
      <formula>INDIRECT("J"&amp;ROW())="Office"</formula>
    </cfRule>
    <cfRule type="expression" dxfId="13716" priority="37">
      <formula>INDIRECT("J"&amp;ROW())="Editor"</formula>
    </cfRule>
    <cfRule type="expression" dxfId="13715" priority="38">
      <formula>INDIRECT("J"&amp;ROW())="PPP"</formula>
    </cfRule>
    <cfRule type="expression" dxfId="13714" priority="39">
      <formula>INDIRECT("J"&amp;ROW())="Author"</formula>
    </cfRule>
    <cfRule type="expression" dxfId="13713" priority="40">
      <formula>INDIRECT("J"&amp;ROW())="Author"</formula>
    </cfRule>
  </conditionalFormatting>
  <conditionalFormatting sqref="N8">
    <cfRule type="expression" dxfId="13712" priority="41">
      <formula>INDIRECT("K"&amp;ROW())="Office"</formula>
    </cfRule>
    <cfRule type="expression" dxfId="13711" priority="42">
      <formula>INDIRECT("K"&amp;ROW())="Editor"</formula>
    </cfRule>
    <cfRule type="expression" dxfId="13710" priority="43">
      <formula>INDIRECT("K"&amp;ROW())="PPP"</formula>
    </cfRule>
    <cfRule type="expression" dxfId="13709" priority="44">
      <formula>INDIRECT("K"&amp;ROW())="Author"</formula>
    </cfRule>
  </conditionalFormatting>
  <conditionalFormatting sqref="M8">
    <cfRule type="expression" dxfId="13708" priority="31">
      <formula>INDIRECT("J"&amp;ROW())="Office"</formula>
    </cfRule>
  </conditionalFormatting>
  <conditionalFormatting sqref="M8">
    <cfRule type="expression" dxfId="13707" priority="32">
      <formula>INDIRECT("K"&amp;ROW())="Office"</formula>
    </cfRule>
    <cfRule type="expression" dxfId="13706" priority="33">
      <formula>INDIRECT("K"&amp;ROW())="Editor"</formula>
    </cfRule>
    <cfRule type="expression" dxfId="13705" priority="34">
      <formula>INDIRECT("K"&amp;ROW())="PPP"</formula>
    </cfRule>
    <cfRule type="expression" dxfId="13704" priority="35">
      <formula>INDIRECT("K"&amp;ROW())="Author"</formula>
    </cfRule>
  </conditionalFormatting>
  <conditionalFormatting sqref="J8">
    <cfRule type="expression" dxfId="13703" priority="5">
      <formula>INDIRECT("J"&amp;ROW())="Office"</formula>
    </cfRule>
    <cfRule type="expression" dxfId="13702" priority="6">
      <formula>INDIRECT("J"&amp;ROW())="Editor"</formula>
    </cfRule>
    <cfRule type="expression" dxfId="13701" priority="7">
      <formula>INDIRECT("J"&amp;ROW())="PPP"</formula>
    </cfRule>
    <cfRule type="expression" dxfId="13700" priority="8">
      <formula>INDIRECT("J"&amp;ROW())="Author"</formula>
    </cfRule>
    <cfRule type="expression" dxfId="13699" priority="9">
      <formula>INDIRECT("J"&amp;ROW())="Author"</formula>
    </cfRule>
  </conditionalFormatting>
  <conditionalFormatting sqref="D8:K8">
    <cfRule type="expression" dxfId="13698" priority="10">
      <formula>INDIRECT("K"&amp;ROW())="Office"</formula>
    </cfRule>
    <cfRule type="expression" dxfId="13697" priority="11">
      <formula>INDIRECT("K"&amp;ROW())="Editor"</formula>
    </cfRule>
    <cfRule type="expression" dxfId="13696" priority="12">
      <formula>INDIRECT("K"&amp;ROW())="PPP"</formula>
    </cfRule>
    <cfRule type="expression" dxfId="13695" priority="13">
      <formula>INDIRECT("K"&amp;ROW())="Author"</formula>
    </cfRule>
  </conditionalFormatting>
  <conditionalFormatting sqref="C8">
    <cfRule type="expression" dxfId="13694" priority="1">
      <formula>INDIRECT("K"&amp;ROW())="Office"</formula>
    </cfRule>
    <cfRule type="expression" dxfId="13693" priority="2">
      <formula>INDIRECT("K"&amp;ROW())="Editor"</formula>
    </cfRule>
    <cfRule type="expression" dxfId="13692" priority="3">
      <formula>INDIRECT("K"&amp;ROW())="PPP"</formula>
    </cfRule>
    <cfRule type="expression" dxfId="13691" priority="4">
      <formula>INDIRECT("K"&amp;ROW())="Author"</formula>
    </cfRule>
  </conditionalFormatting>
  <pageMargins left="0.25" right="0.25" top="0.75" bottom="0.75" header="0.3" footer="0.3"/>
  <pageSetup paperSize="9" scale="56" fitToHeight="0" orientation="portrait" r:id="rId1"/>
  <ignoredErrors>
    <ignoredError sqref="C41:C50 C52:C57 C35:C39 C3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7"/>
  <sheetViews>
    <sheetView showGridLines="0" topLeftCell="A19" zoomScale="90" zoomScaleNormal="90" zoomScaleSheetLayoutView="100" workbookViewId="0">
      <selection activeCell="A38" sqref="A38:XFD38"/>
    </sheetView>
  </sheetViews>
  <sheetFormatPr defaultColWidth="9.42578125" defaultRowHeight="14.25"/>
  <cols>
    <col min="1" max="1" width="5.5703125" style="26" customWidth="1"/>
    <col min="2" max="2" width="15.28515625" style="26" customWidth="1"/>
    <col min="3" max="3" width="7.42578125" style="26" customWidth="1"/>
    <col min="4" max="4" width="24.42578125" style="26" customWidth="1"/>
    <col min="5" max="5" width="7" style="26" customWidth="1"/>
    <col min="6" max="6" width="64.5703125" style="54" customWidth="1"/>
    <col min="7" max="7" width="15.28515625" style="55" customWidth="1"/>
    <col min="8" max="8" width="9.5703125" style="26" bestFit="1" customWidth="1"/>
    <col min="9" max="9" width="15.28515625" style="26" customWidth="1"/>
    <col min="10" max="10" width="25.5703125" style="26" customWidth="1"/>
    <col min="11" max="11" width="6.42578125" style="26" customWidth="1"/>
    <col min="12" max="12" width="12" style="26" customWidth="1"/>
    <col min="13" max="16384" width="9.42578125" style="26"/>
  </cols>
  <sheetData>
    <row r="1" spans="1:12" ht="23.25">
      <c r="A1" s="25" t="s">
        <v>216</v>
      </c>
      <c r="J1" s="27"/>
    </row>
    <row r="2" spans="1:12">
      <c r="A2" s="59"/>
      <c r="F2" s="54" t="s">
        <v>107</v>
      </c>
    </row>
    <row r="3" spans="1:12">
      <c r="A3" s="59"/>
      <c r="F3" s="60">
        <f ca="1">TODAY()</f>
        <v>44035</v>
      </c>
    </row>
    <row r="4" spans="1:12">
      <c r="A4" s="61"/>
      <c r="B4" s="26" t="s">
        <v>66</v>
      </c>
      <c r="F4" s="62"/>
    </row>
    <row r="5" spans="1:12">
      <c r="A5" s="63"/>
      <c r="B5" s="26" t="s">
        <v>187</v>
      </c>
      <c r="F5" s="64" t="s">
        <v>115</v>
      </c>
      <c r="G5" s="65">
        <f>COUNTA(F10:F53)</f>
        <v>26</v>
      </c>
    </row>
    <row r="6" spans="1:12">
      <c r="A6" s="66"/>
      <c r="B6" s="26" t="s">
        <v>67</v>
      </c>
      <c r="F6" s="64" t="s">
        <v>116</v>
      </c>
      <c r="G6" s="65">
        <f ca="1">COUNTIF(H11:H53,"&gt;="&amp;24)</f>
        <v>9</v>
      </c>
    </row>
    <row r="7" spans="1:12">
      <c r="A7" s="67"/>
      <c r="B7" s="26" t="s">
        <v>68</v>
      </c>
      <c r="F7" s="64" t="s">
        <v>114</v>
      </c>
      <c r="G7" s="65">
        <v>1</v>
      </c>
    </row>
    <row r="8" spans="1:12">
      <c r="A8" s="59"/>
    </row>
    <row r="9" spans="1:12" ht="45">
      <c r="A9" s="96" t="s">
        <v>113</v>
      </c>
      <c r="B9" s="97" t="s">
        <v>177</v>
      </c>
      <c r="C9" s="97" t="s">
        <v>4</v>
      </c>
      <c r="D9" s="97" t="s">
        <v>1</v>
      </c>
      <c r="E9" s="97" t="s">
        <v>379</v>
      </c>
      <c r="F9" s="98" t="s">
        <v>2</v>
      </c>
      <c r="G9" s="99" t="s">
        <v>178</v>
      </c>
      <c r="H9" s="100" t="s">
        <v>1037</v>
      </c>
      <c r="I9" s="100" t="s">
        <v>21</v>
      </c>
      <c r="J9" s="101" t="s">
        <v>3</v>
      </c>
      <c r="K9" s="102" t="s">
        <v>185</v>
      </c>
      <c r="L9" s="102" t="s">
        <v>4108</v>
      </c>
    </row>
    <row r="10" spans="1:12" ht="17.25" customHeight="1">
      <c r="A10" s="264" t="s">
        <v>3516</v>
      </c>
      <c r="B10" s="265"/>
      <c r="C10" s="266"/>
      <c r="D10" s="266"/>
      <c r="E10" s="266"/>
      <c r="F10" s="267"/>
      <c r="G10" s="268"/>
      <c r="H10" s="269"/>
      <c r="I10" s="268"/>
      <c r="J10" s="270"/>
      <c r="K10" s="271"/>
      <c r="L10" s="271"/>
    </row>
    <row r="11" spans="1:12" ht="38.25">
      <c r="A11" s="93" t="s">
        <v>3613</v>
      </c>
      <c r="B11" s="70" t="s">
        <v>3614</v>
      </c>
      <c r="C11" s="70" t="s">
        <v>230</v>
      </c>
      <c r="D11" s="70" t="s">
        <v>3615</v>
      </c>
      <c r="E11" s="70" t="s">
        <v>694</v>
      </c>
      <c r="F11" s="89" t="s">
        <v>3616</v>
      </c>
      <c r="G11" s="72">
        <v>43588</v>
      </c>
      <c r="H11" s="65">
        <f t="shared" ref="H11" ca="1" si="0">($F$3-G11)/7</f>
        <v>63.857142857142854</v>
      </c>
      <c r="I11" s="72">
        <v>43762</v>
      </c>
      <c r="J11" s="74" t="s">
        <v>3557</v>
      </c>
      <c r="K11" s="46" t="s">
        <v>186</v>
      </c>
      <c r="L11" s="46"/>
    </row>
    <row r="12" spans="1:12" ht="25.5">
      <c r="A12" s="93" t="s">
        <v>3689</v>
      </c>
      <c r="B12" s="70" t="s">
        <v>3692</v>
      </c>
      <c r="C12" s="70" t="s">
        <v>230</v>
      </c>
      <c r="D12" s="70" t="s">
        <v>3699</v>
      </c>
      <c r="E12" s="70" t="s">
        <v>626</v>
      </c>
      <c r="F12" s="89" t="s">
        <v>3696</v>
      </c>
      <c r="G12" s="72">
        <v>43634</v>
      </c>
      <c r="H12" s="65">
        <f t="shared" ref="H12" ca="1" si="1">($F$3-G12)/7</f>
        <v>57.285714285714285</v>
      </c>
      <c r="I12" s="72">
        <v>43804</v>
      </c>
      <c r="J12" s="74" t="s">
        <v>3589</v>
      </c>
      <c r="K12" s="46" t="s">
        <v>186</v>
      </c>
      <c r="L12" s="46"/>
    </row>
    <row r="13" spans="1:12" ht="33.75">
      <c r="A13" s="93" t="s">
        <v>3793</v>
      </c>
      <c r="B13" s="70" t="s">
        <v>3794</v>
      </c>
      <c r="C13" s="70" t="s">
        <v>230</v>
      </c>
      <c r="D13" s="70" t="s">
        <v>3795</v>
      </c>
      <c r="E13" s="70" t="s">
        <v>411</v>
      </c>
      <c r="F13" s="351" t="s">
        <v>3796</v>
      </c>
      <c r="G13" s="72">
        <v>43699</v>
      </c>
      <c r="H13" s="65">
        <f t="shared" ref="H13" ca="1" si="2">($F$3-G13)/7</f>
        <v>48</v>
      </c>
      <c r="I13" s="72">
        <v>43873</v>
      </c>
      <c r="J13" s="74" t="s">
        <v>3404</v>
      </c>
      <c r="K13" s="46" t="s">
        <v>186</v>
      </c>
      <c r="L13" s="46"/>
    </row>
    <row r="14" spans="1:12" ht="33.75">
      <c r="A14" s="93" t="s">
        <v>3836</v>
      </c>
      <c r="B14" s="70" t="s">
        <v>3837</v>
      </c>
      <c r="C14" s="70" t="s">
        <v>230</v>
      </c>
      <c r="D14" s="70" t="s">
        <v>3843</v>
      </c>
      <c r="E14" s="70" t="s">
        <v>411</v>
      </c>
      <c r="F14" s="351" t="s">
        <v>3858</v>
      </c>
      <c r="G14" s="72">
        <v>43735</v>
      </c>
      <c r="H14" s="65">
        <f t="shared" ref="H14" ca="1" si="3">($F$3-G14)/7</f>
        <v>42.857142857142854</v>
      </c>
      <c r="I14" s="72">
        <v>43909</v>
      </c>
      <c r="J14" s="74"/>
      <c r="K14" s="46" t="s">
        <v>186</v>
      </c>
      <c r="L14" s="46"/>
    </row>
    <row r="15" spans="1:12" ht="22.5">
      <c r="A15" s="93" t="s">
        <v>3869</v>
      </c>
      <c r="B15" s="70" t="s">
        <v>3870</v>
      </c>
      <c r="C15" s="70" t="s">
        <v>230</v>
      </c>
      <c r="D15" s="70" t="s">
        <v>3871</v>
      </c>
      <c r="E15" s="70" t="s">
        <v>626</v>
      </c>
      <c r="F15" s="351" t="s">
        <v>3873</v>
      </c>
      <c r="G15" s="72">
        <v>43756</v>
      </c>
      <c r="H15" s="65">
        <f t="shared" ref="H15:H18" ca="1" si="4">($F$3-G15)/7</f>
        <v>39.857142857142854</v>
      </c>
      <c r="I15" s="72">
        <v>43929</v>
      </c>
      <c r="J15" s="74" t="s">
        <v>3872</v>
      </c>
      <c r="K15" s="46" t="s">
        <v>186</v>
      </c>
      <c r="L15" s="46"/>
    </row>
    <row r="16" spans="1:12" ht="33.75">
      <c r="A16" s="93" t="s">
        <v>3918</v>
      </c>
      <c r="B16" s="70" t="s">
        <v>3920</v>
      </c>
      <c r="C16" s="70" t="s">
        <v>351</v>
      </c>
      <c r="D16" s="70" t="s">
        <v>3919</v>
      </c>
      <c r="E16" s="70" t="s">
        <v>694</v>
      </c>
      <c r="F16" s="351" t="s">
        <v>3921</v>
      </c>
      <c r="G16" s="72">
        <v>43790</v>
      </c>
      <c r="H16" s="65">
        <f t="shared" ca="1" si="4"/>
        <v>35</v>
      </c>
      <c r="I16" s="72">
        <v>43963</v>
      </c>
      <c r="J16" s="74"/>
      <c r="K16" s="46" t="s">
        <v>186</v>
      </c>
      <c r="L16" s="46"/>
    </row>
    <row r="17" spans="1:12" ht="33.75">
      <c r="A17" s="93" t="s">
        <v>3982</v>
      </c>
      <c r="B17" s="70" t="s">
        <v>3985</v>
      </c>
      <c r="C17" s="70" t="s">
        <v>230</v>
      </c>
      <c r="D17" s="70" t="s">
        <v>3986</v>
      </c>
      <c r="E17" s="70" t="s">
        <v>626</v>
      </c>
      <c r="F17" s="351" t="s">
        <v>3993</v>
      </c>
      <c r="G17" s="72">
        <v>43836</v>
      </c>
      <c r="H17" s="65">
        <f t="shared" ca="1" si="4"/>
        <v>28.428571428571427</v>
      </c>
      <c r="I17" s="72">
        <v>44008</v>
      </c>
      <c r="J17" s="74"/>
      <c r="K17" s="46" t="s">
        <v>186</v>
      </c>
      <c r="L17" s="46"/>
    </row>
    <row r="18" spans="1:12" ht="22.5">
      <c r="A18" s="93" t="s">
        <v>3983</v>
      </c>
      <c r="B18" s="70" t="s">
        <v>3987</v>
      </c>
      <c r="C18" s="70" t="s">
        <v>230</v>
      </c>
      <c r="D18" s="70" t="s">
        <v>3988</v>
      </c>
      <c r="E18" s="70" t="s">
        <v>411</v>
      </c>
      <c r="F18" s="351" t="s">
        <v>3994</v>
      </c>
      <c r="G18" s="72">
        <v>43840</v>
      </c>
      <c r="H18" s="65">
        <f t="shared" ca="1" si="4"/>
        <v>27.857142857142858</v>
      </c>
      <c r="I18" s="72">
        <v>44013</v>
      </c>
      <c r="J18" s="73" t="s">
        <v>3539</v>
      </c>
      <c r="K18" s="46" t="s">
        <v>186</v>
      </c>
      <c r="L18" s="46"/>
    </row>
    <row r="19" spans="1:12" ht="22.5">
      <c r="A19" s="93" t="s">
        <v>4017</v>
      </c>
      <c r="B19" s="70" t="s">
        <v>4018</v>
      </c>
      <c r="C19" s="70" t="s">
        <v>230</v>
      </c>
      <c r="D19" s="70" t="s">
        <v>4019</v>
      </c>
      <c r="E19" s="70" t="s">
        <v>698</v>
      </c>
      <c r="F19" s="351" t="s">
        <v>4021</v>
      </c>
      <c r="G19" s="72">
        <v>43860</v>
      </c>
      <c r="H19" s="65">
        <f t="shared" ref="H19:H36" ca="1" si="5">($F$3-G19)/7</f>
        <v>25</v>
      </c>
      <c r="I19" s="72">
        <v>44033</v>
      </c>
      <c r="J19" s="74"/>
      <c r="K19" s="46" t="s">
        <v>186</v>
      </c>
      <c r="L19" s="46"/>
    </row>
    <row r="20" spans="1:12" ht="22.5">
      <c r="A20" s="93" t="s">
        <v>4038</v>
      </c>
      <c r="B20" s="70" t="s">
        <v>4041</v>
      </c>
      <c r="C20" s="70" t="s">
        <v>230</v>
      </c>
      <c r="D20" s="70" t="s">
        <v>4042</v>
      </c>
      <c r="E20" s="70" t="s">
        <v>698</v>
      </c>
      <c r="F20" s="351" t="s">
        <v>4047</v>
      </c>
      <c r="G20" s="72">
        <v>43868</v>
      </c>
      <c r="H20" s="65">
        <f t="shared" ca="1" si="5"/>
        <v>23.857142857142858</v>
      </c>
      <c r="I20" s="72">
        <v>44041</v>
      </c>
      <c r="J20" s="74"/>
      <c r="K20" s="46" t="s">
        <v>186</v>
      </c>
      <c r="L20" s="46"/>
    </row>
    <row r="21" spans="1:12" ht="22.5">
      <c r="A21" s="93" t="s">
        <v>4040</v>
      </c>
      <c r="B21" s="70" t="s">
        <v>4045</v>
      </c>
      <c r="C21" s="70" t="s">
        <v>230</v>
      </c>
      <c r="D21" s="70" t="s">
        <v>4046</v>
      </c>
      <c r="E21" s="70" t="s">
        <v>411</v>
      </c>
      <c r="F21" s="351" t="s">
        <v>4048</v>
      </c>
      <c r="G21" s="72">
        <v>43874</v>
      </c>
      <c r="H21" s="65">
        <f t="shared" ca="1" si="5"/>
        <v>23</v>
      </c>
      <c r="I21" s="72">
        <v>44041</v>
      </c>
      <c r="J21" s="74"/>
      <c r="K21" s="46" t="s">
        <v>186</v>
      </c>
      <c r="L21" s="46" t="s">
        <v>3688</v>
      </c>
    </row>
    <row r="22" spans="1:12" ht="33.75">
      <c r="A22" s="93" t="s">
        <v>4060</v>
      </c>
      <c r="B22" s="70" t="s">
        <v>4062</v>
      </c>
      <c r="C22" s="70" t="s">
        <v>230</v>
      </c>
      <c r="D22" s="70" t="s">
        <v>4063</v>
      </c>
      <c r="E22" s="70" t="s">
        <v>390</v>
      </c>
      <c r="F22" s="351" t="s">
        <v>4066</v>
      </c>
      <c r="G22" s="72">
        <v>43894</v>
      </c>
      <c r="H22" s="65">
        <f t="shared" ca="1" si="5"/>
        <v>20.142857142857142</v>
      </c>
      <c r="I22" s="72">
        <v>44067</v>
      </c>
      <c r="J22" s="74"/>
      <c r="K22" s="46" t="s">
        <v>186</v>
      </c>
      <c r="L22" s="46"/>
    </row>
    <row r="23" spans="1:12" ht="33.75">
      <c r="A23" s="93" t="s">
        <v>4061</v>
      </c>
      <c r="B23" s="70" t="s">
        <v>4064</v>
      </c>
      <c r="C23" s="70" t="s">
        <v>230</v>
      </c>
      <c r="D23" s="70" t="s">
        <v>4065</v>
      </c>
      <c r="E23" s="70" t="s">
        <v>411</v>
      </c>
      <c r="F23" s="351" t="s">
        <v>4067</v>
      </c>
      <c r="G23" s="72">
        <v>43899</v>
      </c>
      <c r="H23" s="65">
        <f t="shared" ref="H23:H35" ca="1" si="6">($F$3-G23)/7</f>
        <v>19.428571428571427</v>
      </c>
      <c r="I23" s="72">
        <v>44070</v>
      </c>
      <c r="J23" s="74"/>
      <c r="K23" s="46" t="s">
        <v>186</v>
      </c>
      <c r="L23" s="46"/>
    </row>
    <row r="24" spans="1:12" ht="45">
      <c r="A24" s="93" t="s">
        <v>4080</v>
      </c>
      <c r="B24" s="70" t="s">
        <v>4081</v>
      </c>
      <c r="C24" s="70" t="s">
        <v>230</v>
      </c>
      <c r="D24" s="70" t="s">
        <v>4082</v>
      </c>
      <c r="E24" s="70" t="s">
        <v>390</v>
      </c>
      <c r="F24" s="351" t="s">
        <v>4083</v>
      </c>
      <c r="G24" s="72">
        <v>43906</v>
      </c>
      <c r="H24" s="65">
        <f t="shared" ca="1" si="6"/>
        <v>18.428571428571427</v>
      </c>
      <c r="I24" s="72">
        <v>44078</v>
      </c>
      <c r="J24" s="74"/>
      <c r="K24" s="46" t="s">
        <v>186</v>
      </c>
      <c r="L24" s="46"/>
    </row>
    <row r="25" spans="1:12" ht="33.75">
      <c r="A25" s="93" t="s">
        <v>4115</v>
      </c>
      <c r="B25" s="70" t="s">
        <v>4117</v>
      </c>
      <c r="C25" s="70" t="s">
        <v>351</v>
      </c>
      <c r="D25" s="70" t="s">
        <v>4118</v>
      </c>
      <c r="E25" s="70" t="s">
        <v>626</v>
      </c>
      <c r="F25" s="351" t="s">
        <v>4135</v>
      </c>
      <c r="G25" s="72">
        <v>43938</v>
      </c>
      <c r="H25" s="65">
        <f t="shared" ca="1" si="6"/>
        <v>13.857142857142858</v>
      </c>
      <c r="I25" s="72">
        <v>44110</v>
      </c>
      <c r="J25" s="74"/>
      <c r="K25" s="46" t="s">
        <v>186</v>
      </c>
      <c r="L25" s="46"/>
    </row>
    <row r="26" spans="1:12" ht="33.75">
      <c r="A26" s="93" t="s">
        <v>4116</v>
      </c>
      <c r="B26" s="70" t="s">
        <v>4119</v>
      </c>
      <c r="C26" s="70" t="s">
        <v>230</v>
      </c>
      <c r="D26" s="70" t="s">
        <v>4120</v>
      </c>
      <c r="E26" s="70" t="s">
        <v>626</v>
      </c>
      <c r="F26" s="351" t="s">
        <v>4136</v>
      </c>
      <c r="G26" s="72">
        <v>43938</v>
      </c>
      <c r="H26" s="65">
        <f t="shared" ca="1" si="6"/>
        <v>13.857142857142858</v>
      </c>
      <c r="I26" s="72">
        <v>44110</v>
      </c>
      <c r="J26" s="74"/>
      <c r="K26" s="46" t="s">
        <v>186</v>
      </c>
      <c r="L26" s="46"/>
    </row>
    <row r="27" spans="1:12" ht="33.75">
      <c r="A27" s="93" t="s">
        <v>4121</v>
      </c>
      <c r="B27" s="70" t="s">
        <v>4122</v>
      </c>
      <c r="C27" s="70" t="s">
        <v>351</v>
      </c>
      <c r="D27" s="70" t="s">
        <v>4123</v>
      </c>
      <c r="E27" s="70" t="s">
        <v>411</v>
      </c>
      <c r="F27" s="351" t="s">
        <v>4137</v>
      </c>
      <c r="G27" s="72">
        <v>43941</v>
      </c>
      <c r="H27" s="65">
        <f t="shared" ca="1" si="6"/>
        <v>13.428571428571429</v>
      </c>
      <c r="I27" s="72">
        <v>44111</v>
      </c>
      <c r="J27" s="74"/>
      <c r="K27" s="46" t="s">
        <v>186</v>
      </c>
      <c r="L27" s="46"/>
    </row>
    <row r="28" spans="1:12" ht="33.75">
      <c r="A28" s="93" t="s">
        <v>4129</v>
      </c>
      <c r="B28" s="70" t="s">
        <v>4131</v>
      </c>
      <c r="C28" s="70" t="s">
        <v>351</v>
      </c>
      <c r="D28" s="70" t="s">
        <v>4132</v>
      </c>
      <c r="E28" s="70" t="s">
        <v>411</v>
      </c>
      <c r="F28" s="351" t="s">
        <v>4138</v>
      </c>
      <c r="G28" s="72">
        <v>43942</v>
      </c>
      <c r="H28" s="65">
        <f t="shared" ca="1" si="6"/>
        <v>13.285714285714286</v>
      </c>
      <c r="I28" s="72">
        <v>44112</v>
      </c>
      <c r="J28" s="74"/>
      <c r="K28" s="46" t="s">
        <v>186</v>
      </c>
      <c r="L28" s="46"/>
    </row>
    <row r="29" spans="1:12" ht="33.75">
      <c r="A29" s="93" t="s">
        <v>4130</v>
      </c>
      <c r="B29" s="70" t="s">
        <v>4133</v>
      </c>
      <c r="C29" s="70" t="s">
        <v>230</v>
      </c>
      <c r="D29" s="70" t="s">
        <v>4134</v>
      </c>
      <c r="E29" s="70" t="s">
        <v>390</v>
      </c>
      <c r="F29" s="351" t="s">
        <v>4139</v>
      </c>
      <c r="G29" s="72">
        <v>43949</v>
      </c>
      <c r="H29" s="65">
        <f t="shared" ca="1" si="6"/>
        <v>12.285714285714286</v>
      </c>
      <c r="I29" s="72">
        <v>44119</v>
      </c>
      <c r="J29" s="74"/>
      <c r="K29" s="46" t="s">
        <v>186</v>
      </c>
      <c r="L29" s="46"/>
    </row>
    <row r="30" spans="1:12" ht="22.5">
      <c r="A30" s="93" t="s">
        <v>4149</v>
      </c>
      <c r="B30" s="70" t="s">
        <v>4152</v>
      </c>
      <c r="C30" s="70" t="s">
        <v>351</v>
      </c>
      <c r="D30" s="70" t="s">
        <v>4153</v>
      </c>
      <c r="E30" s="70" t="s">
        <v>411</v>
      </c>
      <c r="F30" s="351" t="s">
        <v>4158</v>
      </c>
      <c r="G30" s="72">
        <v>43951</v>
      </c>
      <c r="H30" s="65">
        <f t="shared" ca="1" si="6"/>
        <v>12</v>
      </c>
      <c r="I30" s="72">
        <v>44123</v>
      </c>
      <c r="J30" s="74"/>
      <c r="K30" s="46" t="s">
        <v>186</v>
      </c>
      <c r="L30" s="46"/>
    </row>
    <row r="31" spans="1:12" ht="33.75">
      <c r="A31" s="93" t="s">
        <v>4150</v>
      </c>
      <c r="B31" s="70" t="s">
        <v>4154</v>
      </c>
      <c r="C31" s="70" t="s">
        <v>230</v>
      </c>
      <c r="D31" s="70" t="s">
        <v>4155</v>
      </c>
      <c r="E31" s="70" t="s">
        <v>433</v>
      </c>
      <c r="F31" s="351" t="s">
        <v>4159</v>
      </c>
      <c r="G31" s="72">
        <v>43951</v>
      </c>
      <c r="H31" s="65">
        <f t="shared" ca="1" si="6"/>
        <v>12</v>
      </c>
      <c r="I31" s="72">
        <v>44123</v>
      </c>
      <c r="J31" s="74"/>
      <c r="K31" s="46" t="s">
        <v>186</v>
      </c>
      <c r="L31" s="46"/>
    </row>
    <row r="32" spans="1:12" ht="33.75">
      <c r="A32" s="93" t="s">
        <v>4151</v>
      </c>
      <c r="B32" s="70" t="s">
        <v>4156</v>
      </c>
      <c r="C32" s="70" t="s">
        <v>230</v>
      </c>
      <c r="D32" s="70" t="s">
        <v>4157</v>
      </c>
      <c r="E32" s="70" t="s">
        <v>390</v>
      </c>
      <c r="F32" s="351" t="s">
        <v>4160</v>
      </c>
      <c r="G32" s="72">
        <v>43955</v>
      </c>
      <c r="H32" s="65">
        <f t="shared" ca="1" si="6"/>
        <v>11.428571428571429</v>
      </c>
      <c r="I32" s="72">
        <v>44125</v>
      </c>
      <c r="J32" s="74"/>
      <c r="K32" s="46" t="s">
        <v>186</v>
      </c>
      <c r="L32" s="46"/>
    </row>
    <row r="33" spans="1:12" ht="22.5">
      <c r="A33" s="93" t="s">
        <v>4168</v>
      </c>
      <c r="B33" s="70" t="s">
        <v>4169</v>
      </c>
      <c r="C33" s="70" t="s">
        <v>351</v>
      </c>
      <c r="D33" s="70" t="s">
        <v>4170</v>
      </c>
      <c r="E33" s="70" t="s">
        <v>390</v>
      </c>
      <c r="F33" s="351" t="s">
        <v>4171</v>
      </c>
      <c r="G33" s="72">
        <v>43970</v>
      </c>
      <c r="H33" s="65">
        <f t="shared" ca="1" si="6"/>
        <v>9.2857142857142865</v>
      </c>
      <c r="I33" s="72">
        <v>44139</v>
      </c>
      <c r="J33" s="74"/>
      <c r="K33" s="46" t="s">
        <v>186</v>
      </c>
      <c r="L33" s="46"/>
    </row>
    <row r="34" spans="1:12" ht="22.5">
      <c r="A34" s="93" t="s">
        <v>4204</v>
      </c>
      <c r="B34" s="70" t="s">
        <v>4205</v>
      </c>
      <c r="C34" s="70" t="s">
        <v>230</v>
      </c>
      <c r="D34" s="70" t="s">
        <v>4206</v>
      </c>
      <c r="E34" s="70" t="s">
        <v>626</v>
      </c>
      <c r="F34" s="351" t="s">
        <v>4207</v>
      </c>
      <c r="G34" s="72">
        <v>43986</v>
      </c>
      <c r="H34" s="65">
        <f t="shared" ca="1" si="6"/>
        <v>7</v>
      </c>
      <c r="I34" s="72">
        <v>44154</v>
      </c>
      <c r="J34" s="74"/>
      <c r="K34" s="46" t="s">
        <v>186</v>
      </c>
      <c r="L34" s="46"/>
    </row>
    <row r="35" spans="1:12" ht="33.75">
      <c r="A35" s="93" t="s">
        <v>4233</v>
      </c>
      <c r="B35" s="70" t="s">
        <v>4234</v>
      </c>
      <c r="C35" s="70" t="s">
        <v>230</v>
      </c>
      <c r="D35" s="70" t="s">
        <v>4235</v>
      </c>
      <c r="E35" s="70" t="s">
        <v>698</v>
      </c>
      <c r="F35" s="351" t="s">
        <v>4236</v>
      </c>
      <c r="G35" s="72">
        <v>44012</v>
      </c>
      <c r="H35" s="65">
        <f t="shared" ca="1" si="6"/>
        <v>3.2857142857142856</v>
      </c>
      <c r="I35" s="72">
        <v>44180</v>
      </c>
      <c r="J35" s="74"/>
      <c r="K35" s="46" t="s">
        <v>186</v>
      </c>
      <c r="L35" s="46"/>
    </row>
    <row r="36" spans="1:12" ht="22.5">
      <c r="A36" s="93" t="s">
        <v>4260</v>
      </c>
      <c r="B36" s="70" t="s">
        <v>4261</v>
      </c>
      <c r="C36" s="70" t="s">
        <v>230</v>
      </c>
      <c r="D36" s="70" t="s">
        <v>4262</v>
      </c>
      <c r="E36" s="70" t="s">
        <v>390</v>
      </c>
      <c r="F36" s="351" t="s">
        <v>4263</v>
      </c>
      <c r="G36" s="72">
        <v>44026</v>
      </c>
      <c r="H36" s="65">
        <f t="shared" ca="1" si="5"/>
        <v>1.2857142857142858</v>
      </c>
      <c r="I36" s="72">
        <v>44196</v>
      </c>
      <c r="J36" s="371" t="s">
        <v>3746</v>
      </c>
      <c r="K36" s="46" t="s">
        <v>186</v>
      </c>
      <c r="L36" s="46"/>
    </row>
    <row r="37" spans="1:12" ht="18">
      <c r="A37" s="264" t="s">
        <v>111</v>
      </c>
      <c r="B37" s="265"/>
      <c r="C37" s="266"/>
      <c r="D37" s="266"/>
      <c r="E37" s="266"/>
      <c r="F37" s="267"/>
      <c r="G37" s="268"/>
      <c r="H37" s="269"/>
      <c r="I37" s="268"/>
      <c r="J37" s="270"/>
      <c r="K37" s="271"/>
      <c r="L37" s="271"/>
    </row>
  </sheetData>
  <autoFilter ref="E9:E37" xr:uid="{00000000-0009-0000-0000-000004000000}"/>
  <conditionalFormatting sqref="A2:K8 B1:K1 A16:K16 A38:K1048576 F20:F21 A12 K11:L12">
    <cfRule type="expression" dxfId="13690" priority="2065">
      <formula>INDIRECT("K"&amp;ROW())="Office"</formula>
    </cfRule>
    <cfRule type="expression" dxfId="13689" priority="2066">
      <formula>INDIRECT("K"&amp;ROW())="Editor"</formula>
    </cfRule>
    <cfRule type="expression" dxfId="13688" priority="2067">
      <formula>INDIRECT("K"&amp;ROW())="PPP"</formula>
    </cfRule>
    <cfRule type="expression" dxfId="13687" priority="2068">
      <formula>INDIRECT("K"&amp;ROW())="Author"</formula>
    </cfRule>
  </conditionalFormatting>
  <conditionalFormatting sqref="A1">
    <cfRule type="expression" dxfId="13686" priority="1553">
      <formula>INDIRECT("K"&amp;ROW())="Office"</formula>
    </cfRule>
    <cfRule type="expression" dxfId="13685" priority="1554">
      <formula>INDIRECT("K"&amp;ROW())="Editor"</formula>
    </cfRule>
    <cfRule type="expression" dxfId="13684" priority="1555">
      <formula>INDIRECT("K"&amp;ROW())="PPP"</formula>
    </cfRule>
    <cfRule type="expression" dxfId="13683" priority="1556">
      <formula>INDIRECT("K"&amp;ROW())="Author"</formula>
    </cfRule>
  </conditionalFormatting>
  <conditionalFormatting sqref="A9:K9">
    <cfRule type="expression" dxfId="13682" priority="1549">
      <formula>INDIRECT("K"&amp;ROW())="Office"</formula>
    </cfRule>
    <cfRule type="expression" dxfId="13681" priority="1550">
      <formula>INDIRECT("K"&amp;ROW())="Editor"</formula>
    </cfRule>
    <cfRule type="expression" dxfId="13680" priority="1551">
      <formula>INDIRECT("K"&amp;ROW())="PPP"</formula>
    </cfRule>
    <cfRule type="expression" dxfId="13679" priority="1552">
      <formula>INDIRECT("K"&amp;ROW())="Author"</formula>
    </cfRule>
  </conditionalFormatting>
  <conditionalFormatting sqref="A10:K10">
    <cfRule type="expression" dxfId="13678" priority="1545">
      <formula>INDIRECT("K"&amp;ROW())="Office"</formula>
    </cfRule>
    <cfRule type="expression" dxfId="13677" priority="1546">
      <formula>INDIRECT("K"&amp;ROW())="Editor"</formula>
    </cfRule>
    <cfRule type="expression" dxfId="13676" priority="1547">
      <formula>INDIRECT("K"&amp;ROW())="PPP"</formula>
    </cfRule>
    <cfRule type="expression" dxfId="13675" priority="1548">
      <formula>INDIRECT("K"&amp;ROW())="Author"</formula>
    </cfRule>
  </conditionalFormatting>
  <conditionalFormatting sqref="A37:K37">
    <cfRule type="expression" dxfId="13674" priority="1541">
      <formula>INDIRECT("K"&amp;ROW())="Office"</formula>
    </cfRule>
    <cfRule type="expression" dxfId="13673" priority="1542">
      <formula>INDIRECT("K"&amp;ROW())="Editor"</formula>
    </cfRule>
    <cfRule type="expression" dxfId="13672" priority="1543">
      <formula>INDIRECT("K"&amp;ROW())="PPP"</formula>
    </cfRule>
    <cfRule type="expression" dxfId="13671" priority="1544">
      <formula>INDIRECT("K"&amp;ROW())="Author"</formula>
    </cfRule>
  </conditionalFormatting>
  <conditionalFormatting sqref="B11:G11 I11">
    <cfRule type="expression" dxfId="13670" priority="1377">
      <formula>INDIRECT("K"&amp;ROW())="Office"</formula>
    </cfRule>
    <cfRule type="expression" dxfId="13669" priority="1378">
      <formula>INDIRECT("K"&amp;ROW())="Editor"</formula>
    </cfRule>
    <cfRule type="expression" dxfId="13668" priority="1379">
      <formula>INDIRECT("K"&amp;ROW())="PPP"</formula>
    </cfRule>
    <cfRule type="expression" dxfId="13667" priority="1380">
      <formula>INDIRECT("K"&amp;ROW())="Author"</formula>
    </cfRule>
  </conditionalFormatting>
  <conditionalFormatting sqref="H11">
    <cfRule type="expression" dxfId="13666" priority="1373">
      <formula>INDIRECT("K"&amp;ROW())="Office"</formula>
    </cfRule>
    <cfRule type="expression" dxfId="13665" priority="1374">
      <formula>INDIRECT("K"&amp;ROW())="Editor"</formula>
    </cfRule>
    <cfRule type="expression" dxfId="13664" priority="1375">
      <formula>INDIRECT("K"&amp;ROW())="PPP"</formula>
    </cfRule>
    <cfRule type="expression" dxfId="13663" priority="1376">
      <formula>INDIRECT("K"&amp;ROW())="Author"</formula>
    </cfRule>
  </conditionalFormatting>
  <conditionalFormatting sqref="J11">
    <cfRule type="expression" dxfId="13662" priority="1369">
      <formula>INDIRECT("K"&amp;ROW())="Office"</formula>
    </cfRule>
    <cfRule type="expression" dxfId="13661" priority="1370">
      <formula>INDIRECT("K"&amp;ROW())="Editor"</formula>
    </cfRule>
    <cfRule type="expression" dxfId="13660" priority="1371">
      <formula>INDIRECT("K"&amp;ROW())="PPP"</formula>
    </cfRule>
    <cfRule type="expression" dxfId="13659" priority="1372">
      <formula>INDIRECT("K"&amp;ROW())="Author"</formula>
    </cfRule>
  </conditionalFormatting>
  <conditionalFormatting sqref="A11">
    <cfRule type="expression" dxfId="13658" priority="1365">
      <formula>INDIRECT("K"&amp;ROW())="Office"</formula>
    </cfRule>
    <cfRule type="expression" dxfId="13657" priority="1366">
      <formula>INDIRECT("K"&amp;ROW())="Editor"</formula>
    </cfRule>
    <cfRule type="expression" dxfId="13656" priority="1367">
      <formula>INDIRECT("K"&amp;ROW())="PPP"</formula>
    </cfRule>
    <cfRule type="expression" dxfId="13655" priority="1368">
      <formula>INDIRECT("K"&amp;ROW())="Author"</formula>
    </cfRule>
  </conditionalFormatting>
  <conditionalFormatting sqref="B12:G12 I12">
    <cfRule type="expression" dxfId="13654" priority="1341">
      <formula>INDIRECT("K"&amp;ROW())="Office"</formula>
    </cfRule>
    <cfRule type="expression" dxfId="13653" priority="1342">
      <formula>INDIRECT("K"&amp;ROW())="Editor"</formula>
    </cfRule>
    <cfRule type="expression" dxfId="13652" priority="1343">
      <formula>INDIRECT("K"&amp;ROW())="PPP"</formula>
    </cfRule>
    <cfRule type="expression" dxfId="13651" priority="1344">
      <formula>INDIRECT("K"&amp;ROW())="Author"</formula>
    </cfRule>
  </conditionalFormatting>
  <conditionalFormatting sqref="H12">
    <cfRule type="expression" dxfId="13650" priority="1337">
      <formula>INDIRECT("K"&amp;ROW())="Office"</formula>
    </cfRule>
    <cfRule type="expression" dxfId="13649" priority="1338">
      <formula>INDIRECT("K"&amp;ROW())="Editor"</formula>
    </cfRule>
    <cfRule type="expression" dxfId="13648" priority="1339">
      <formula>INDIRECT("K"&amp;ROW())="PPP"</formula>
    </cfRule>
    <cfRule type="expression" dxfId="13647" priority="1340">
      <formula>INDIRECT("K"&amp;ROW())="Author"</formula>
    </cfRule>
  </conditionalFormatting>
  <conditionalFormatting sqref="J12">
    <cfRule type="expression" dxfId="13646" priority="1333">
      <formula>INDIRECT("K"&amp;ROW())="Office"</formula>
    </cfRule>
    <cfRule type="expression" dxfId="13645" priority="1334">
      <formula>INDIRECT("K"&amp;ROW())="Editor"</formula>
    </cfRule>
    <cfRule type="expression" dxfId="13644" priority="1335">
      <formula>INDIRECT("K"&amp;ROW())="PPP"</formula>
    </cfRule>
    <cfRule type="expression" dxfId="13643" priority="1336">
      <formula>INDIRECT("K"&amp;ROW())="Author"</formula>
    </cfRule>
  </conditionalFormatting>
  <conditionalFormatting sqref="B14:G14 I14">
    <cfRule type="expression" dxfId="13642" priority="1225">
      <formula>INDIRECT("K"&amp;ROW())="Office"</formula>
    </cfRule>
    <cfRule type="expression" dxfId="13641" priority="1226">
      <formula>INDIRECT("K"&amp;ROW())="Editor"</formula>
    </cfRule>
    <cfRule type="expression" dxfId="13640" priority="1227">
      <formula>INDIRECT("K"&amp;ROW())="PPP"</formula>
    </cfRule>
    <cfRule type="expression" dxfId="13639" priority="1228">
      <formula>INDIRECT("K"&amp;ROW())="Author"</formula>
    </cfRule>
  </conditionalFormatting>
  <conditionalFormatting sqref="H14">
    <cfRule type="expression" dxfId="13638" priority="1221">
      <formula>INDIRECT("K"&amp;ROW())="Office"</formula>
    </cfRule>
    <cfRule type="expression" dxfId="13637" priority="1222">
      <formula>INDIRECT("K"&amp;ROW())="Editor"</formula>
    </cfRule>
    <cfRule type="expression" dxfId="13636" priority="1223">
      <formula>INDIRECT("K"&amp;ROW())="PPP"</formula>
    </cfRule>
    <cfRule type="expression" dxfId="13635" priority="1224">
      <formula>INDIRECT("K"&amp;ROW())="Author"</formula>
    </cfRule>
  </conditionalFormatting>
  <conditionalFormatting sqref="J14">
    <cfRule type="expression" dxfId="13634" priority="1217">
      <formula>INDIRECT("K"&amp;ROW())="Office"</formula>
    </cfRule>
    <cfRule type="expression" dxfId="13633" priority="1218">
      <formula>INDIRECT("K"&amp;ROW())="Editor"</formula>
    </cfRule>
    <cfRule type="expression" dxfId="13632" priority="1219">
      <formula>INDIRECT("K"&amp;ROW())="PPP"</formula>
    </cfRule>
    <cfRule type="expression" dxfId="13631" priority="1220">
      <formula>INDIRECT("K"&amp;ROW())="Author"</formula>
    </cfRule>
  </conditionalFormatting>
  <conditionalFormatting sqref="A14">
    <cfRule type="expression" dxfId="13630" priority="1213">
      <formula>INDIRECT("K"&amp;ROW())="Office"</formula>
    </cfRule>
    <cfRule type="expression" dxfId="13629" priority="1214">
      <formula>INDIRECT("K"&amp;ROW())="Editor"</formula>
    </cfRule>
    <cfRule type="expression" dxfId="13628" priority="1215">
      <formula>INDIRECT("K"&amp;ROW())="PPP"</formula>
    </cfRule>
    <cfRule type="expression" dxfId="13627" priority="1216">
      <formula>INDIRECT("K"&amp;ROW())="Author"</formula>
    </cfRule>
  </conditionalFormatting>
  <conditionalFormatting sqref="K14">
    <cfRule type="expression" dxfId="13626" priority="1209">
      <formula>INDIRECT("K"&amp;ROW())="Office"</formula>
    </cfRule>
    <cfRule type="expression" dxfId="13625" priority="1210">
      <formula>INDIRECT("K"&amp;ROW())="Editor"</formula>
    </cfRule>
    <cfRule type="expression" dxfId="13624" priority="1211">
      <formula>INDIRECT("K"&amp;ROW())="PPP"</formula>
    </cfRule>
    <cfRule type="expression" dxfId="13623" priority="1212">
      <formula>INDIRECT("K"&amp;ROW())="Author"</formula>
    </cfRule>
  </conditionalFormatting>
  <conditionalFormatting sqref="B13:G13 I13">
    <cfRule type="expression" dxfId="13622" priority="1145">
      <formula>INDIRECT("K"&amp;ROW())="Office"</formula>
    </cfRule>
    <cfRule type="expression" dxfId="13621" priority="1146">
      <formula>INDIRECT("K"&amp;ROW())="Editor"</formula>
    </cfRule>
    <cfRule type="expression" dxfId="13620" priority="1147">
      <formula>INDIRECT("K"&amp;ROW())="PPP"</formula>
    </cfRule>
    <cfRule type="expression" dxfId="13619" priority="1148">
      <formula>INDIRECT("K"&amp;ROW())="Author"</formula>
    </cfRule>
  </conditionalFormatting>
  <conditionalFormatting sqref="H13">
    <cfRule type="expression" dxfId="13618" priority="1141">
      <formula>INDIRECT("K"&amp;ROW())="Office"</formula>
    </cfRule>
    <cfRule type="expression" dxfId="13617" priority="1142">
      <formula>INDIRECT("K"&amp;ROW())="Editor"</formula>
    </cfRule>
    <cfRule type="expression" dxfId="13616" priority="1143">
      <formula>INDIRECT("K"&amp;ROW())="PPP"</formula>
    </cfRule>
    <cfRule type="expression" dxfId="13615" priority="1144">
      <formula>INDIRECT("K"&amp;ROW())="Author"</formula>
    </cfRule>
  </conditionalFormatting>
  <conditionalFormatting sqref="J13">
    <cfRule type="expression" dxfId="13614" priority="1137">
      <formula>INDIRECT("K"&amp;ROW())="Office"</formula>
    </cfRule>
    <cfRule type="expression" dxfId="13613" priority="1138">
      <formula>INDIRECT("K"&amp;ROW())="Editor"</formula>
    </cfRule>
    <cfRule type="expression" dxfId="13612" priority="1139">
      <formula>INDIRECT("K"&amp;ROW())="PPP"</formula>
    </cfRule>
    <cfRule type="expression" dxfId="13611" priority="1140">
      <formula>INDIRECT("K"&amp;ROW())="Author"</formula>
    </cfRule>
  </conditionalFormatting>
  <conditionalFormatting sqref="A13">
    <cfRule type="expression" dxfId="13610" priority="1133">
      <formula>INDIRECT("K"&amp;ROW())="Office"</formula>
    </cfRule>
    <cfRule type="expression" dxfId="13609" priority="1134">
      <formula>INDIRECT("K"&amp;ROW())="Editor"</formula>
    </cfRule>
    <cfRule type="expression" dxfId="13608" priority="1135">
      <formula>INDIRECT("K"&amp;ROW())="PPP"</formula>
    </cfRule>
    <cfRule type="expression" dxfId="13607" priority="1136">
      <formula>INDIRECT("K"&amp;ROW())="Author"</formula>
    </cfRule>
  </conditionalFormatting>
  <conditionalFormatting sqref="K13">
    <cfRule type="expression" dxfId="13606" priority="1129">
      <formula>INDIRECT("K"&amp;ROW())="Office"</formula>
    </cfRule>
    <cfRule type="expression" dxfId="13605" priority="1130">
      <formula>INDIRECT("K"&amp;ROW())="Editor"</formula>
    </cfRule>
    <cfRule type="expression" dxfId="13604" priority="1131">
      <formula>INDIRECT("K"&amp;ROW())="PPP"</formula>
    </cfRule>
    <cfRule type="expression" dxfId="13603" priority="1132">
      <formula>INDIRECT("K"&amp;ROW())="Author"</formula>
    </cfRule>
  </conditionalFormatting>
  <conditionalFormatting sqref="B15:G15 I15">
    <cfRule type="expression" dxfId="13602" priority="965">
      <formula>INDIRECT("K"&amp;ROW())="Office"</formula>
    </cfRule>
    <cfRule type="expression" dxfId="13601" priority="966">
      <formula>INDIRECT("K"&amp;ROW())="Editor"</formula>
    </cfRule>
    <cfRule type="expression" dxfId="13600" priority="967">
      <formula>INDIRECT("K"&amp;ROW())="PPP"</formula>
    </cfRule>
    <cfRule type="expression" dxfId="13599" priority="968">
      <formula>INDIRECT("K"&amp;ROW())="Author"</formula>
    </cfRule>
  </conditionalFormatting>
  <conditionalFormatting sqref="H15">
    <cfRule type="expression" dxfId="13598" priority="961">
      <formula>INDIRECT("K"&amp;ROW())="Office"</formula>
    </cfRule>
    <cfRule type="expression" dxfId="13597" priority="962">
      <formula>INDIRECT("K"&amp;ROW())="Editor"</formula>
    </cfRule>
    <cfRule type="expression" dxfId="13596" priority="963">
      <formula>INDIRECT("K"&amp;ROW())="PPP"</formula>
    </cfRule>
    <cfRule type="expression" dxfId="13595" priority="964">
      <formula>INDIRECT("K"&amp;ROW())="Author"</formula>
    </cfRule>
  </conditionalFormatting>
  <conditionalFormatting sqref="J15">
    <cfRule type="expression" dxfId="13594" priority="957">
      <formula>INDIRECT("K"&amp;ROW())="Office"</formula>
    </cfRule>
    <cfRule type="expression" dxfId="13593" priority="958">
      <formula>INDIRECT("K"&amp;ROW())="Editor"</formula>
    </cfRule>
    <cfRule type="expression" dxfId="13592" priority="959">
      <formula>INDIRECT("K"&amp;ROW())="PPP"</formula>
    </cfRule>
    <cfRule type="expression" dxfId="13591" priority="960">
      <formula>INDIRECT("K"&amp;ROW())="Author"</formula>
    </cfRule>
  </conditionalFormatting>
  <conditionalFormatting sqref="A15">
    <cfRule type="expression" dxfId="13590" priority="953">
      <formula>INDIRECT("K"&amp;ROW())="Office"</formula>
    </cfRule>
    <cfRule type="expression" dxfId="13589" priority="954">
      <formula>INDIRECT("K"&amp;ROW())="Editor"</formula>
    </cfRule>
    <cfRule type="expression" dxfId="13588" priority="955">
      <formula>INDIRECT("K"&amp;ROW())="PPP"</formula>
    </cfRule>
    <cfRule type="expression" dxfId="13587" priority="956">
      <formula>INDIRECT("K"&amp;ROW())="Author"</formula>
    </cfRule>
  </conditionalFormatting>
  <conditionalFormatting sqref="K15">
    <cfRule type="expression" dxfId="13586" priority="949">
      <formula>INDIRECT("K"&amp;ROW())="Office"</formula>
    </cfRule>
    <cfRule type="expression" dxfId="13585" priority="950">
      <formula>INDIRECT("K"&amp;ROW())="Editor"</formula>
    </cfRule>
    <cfRule type="expression" dxfId="13584" priority="951">
      <formula>INDIRECT("K"&amp;ROW())="PPP"</formula>
    </cfRule>
    <cfRule type="expression" dxfId="13583" priority="952">
      <formula>INDIRECT("K"&amp;ROW())="Author"</formula>
    </cfRule>
  </conditionalFormatting>
  <conditionalFormatting sqref="I17 B17:G17">
    <cfRule type="expression" dxfId="13582" priority="781">
      <formula>INDIRECT("K"&amp;ROW())="Office"</formula>
    </cfRule>
    <cfRule type="expression" dxfId="13581" priority="782">
      <formula>INDIRECT("K"&amp;ROW())="Editor"</formula>
    </cfRule>
    <cfRule type="expression" dxfId="13580" priority="783">
      <formula>INDIRECT("K"&amp;ROW())="PPP"</formula>
    </cfRule>
    <cfRule type="expression" dxfId="13579" priority="784">
      <formula>INDIRECT("K"&amp;ROW())="Author"</formula>
    </cfRule>
  </conditionalFormatting>
  <conditionalFormatting sqref="H17">
    <cfRule type="expression" dxfId="13578" priority="777">
      <formula>INDIRECT("K"&amp;ROW())="Office"</formula>
    </cfRule>
    <cfRule type="expression" dxfId="13577" priority="778">
      <formula>INDIRECT("K"&amp;ROW())="Editor"</formula>
    </cfRule>
    <cfRule type="expression" dxfId="13576" priority="779">
      <formula>INDIRECT("K"&amp;ROW())="PPP"</formula>
    </cfRule>
    <cfRule type="expression" dxfId="13575" priority="780">
      <formula>INDIRECT("K"&amp;ROW())="Author"</formula>
    </cfRule>
  </conditionalFormatting>
  <conditionalFormatting sqref="J17">
    <cfRule type="expression" dxfId="13574" priority="773">
      <formula>INDIRECT("K"&amp;ROW())="Office"</formula>
    </cfRule>
    <cfRule type="expression" dxfId="13573" priority="774">
      <formula>INDIRECT("K"&amp;ROW())="Editor"</formula>
    </cfRule>
    <cfRule type="expression" dxfId="13572" priority="775">
      <formula>INDIRECT("K"&amp;ROW())="PPP"</formula>
    </cfRule>
    <cfRule type="expression" dxfId="13571" priority="776">
      <formula>INDIRECT("K"&amp;ROW())="Author"</formula>
    </cfRule>
  </conditionalFormatting>
  <conditionalFormatting sqref="A17">
    <cfRule type="expression" dxfId="13570" priority="769">
      <formula>INDIRECT("K"&amp;ROW())="Office"</formula>
    </cfRule>
    <cfRule type="expression" dxfId="13569" priority="770">
      <formula>INDIRECT("K"&amp;ROW())="Editor"</formula>
    </cfRule>
    <cfRule type="expression" dxfId="13568" priority="771">
      <formula>INDIRECT("K"&amp;ROW())="PPP"</formula>
    </cfRule>
    <cfRule type="expression" dxfId="13567" priority="772">
      <formula>INDIRECT("K"&amp;ROW())="Author"</formula>
    </cfRule>
  </conditionalFormatting>
  <conditionalFormatting sqref="K17">
    <cfRule type="expression" dxfId="13566" priority="765">
      <formula>INDIRECT("K"&amp;ROW())="Office"</formula>
    </cfRule>
    <cfRule type="expression" dxfId="13565" priority="766">
      <formula>INDIRECT("K"&amp;ROW())="Editor"</formula>
    </cfRule>
    <cfRule type="expression" dxfId="13564" priority="767">
      <formula>INDIRECT("K"&amp;ROW())="PPP"</formula>
    </cfRule>
    <cfRule type="expression" dxfId="13563" priority="768">
      <formula>INDIRECT("K"&amp;ROW())="Author"</formula>
    </cfRule>
  </conditionalFormatting>
  <conditionalFormatting sqref="I18 B18:G18">
    <cfRule type="expression" dxfId="13562" priority="761">
      <formula>INDIRECT("K"&amp;ROW())="Office"</formula>
    </cfRule>
    <cfRule type="expression" dxfId="13561" priority="762">
      <formula>INDIRECT("K"&amp;ROW())="Editor"</formula>
    </cfRule>
    <cfRule type="expression" dxfId="13560" priority="763">
      <formula>INDIRECT("K"&amp;ROW())="PPP"</formula>
    </cfRule>
    <cfRule type="expression" dxfId="13559" priority="764">
      <formula>INDIRECT("K"&amp;ROW())="Author"</formula>
    </cfRule>
  </conditionalFormatting>
  <conditionalFormatting sqref="H18">
    <cfRule type="expression" dxfId="13558" priority="757">
      <formula>INDIRECT("K"&amp;ROW())="Office"</formula>
    </cfRule>
    <cfRule type="expression" dxfId="13557" priority="758">
      <formula>INDIRECT("K"&amp;ROW())="Editor"</formula>
    </cfRule>
    <cfRule type="expression" dxfId="13556" priority="759">
      <formula>INDIRECT("K"&amp;ROW())="PPP"</formula>
    </cfRule>
    <cfRule type="expression" dxfId="13555" priority="760">
      <formula>INDIRECT("K"&amp;ROW())="Author"</formula>
    </cfRule>
  </conditionalFormatting>
  <conditionalFormatting sqref="J18">
    <cfRule type="expression" dxfId="13554" priority="753">
      <formula>INDIRECT("K"&amp;ROW())="Office"</formula>
    </cfRule>
    <cfRule type="expression" dxfId="13553" priority="754">
      <formula>INDIRECT("K"&amp;ROW())="Editor"</formula>
    </cfRule>
    <cfRule type="expression" dxfId="13552" priority="755">
      <formula>INDIRECT("K"&amp;ROW())="PPP"</formula>
    </cfRule>
    <cfRule type="expression" dxfId="13551" priority="756">
      <formula>INDIRECT("K"&amp;ROW())="Author"</formula>
    </cfRule>
  </conditionalFormatting>
  <conditionalFormatting sqref="A18">
    <cfRule type="expression" dxfId="13550" priority="749">
      <formula>INDIRECT("K"&amp;ROW())="Office"</formula>
    </cfRule>
    <cfRule type="expression" dxfId="13549" priority="750">
      <formula>INDIRECT("K"&amp;ROW())="Editor"</formula>
    </cfRule>
    <cfRule type="expression" dxfId="13548" priority="751">
      <formula>INDIRECT("K"&amp;ROW())="PPP"</formula>
    </cfRule>
    <cfRule type="expression" dxfId="13547" priority="752">
      <formula>INDIRECT("K"&amp;ROW())="Author"</formula>
    </cfRule>
  </conditionalFormatting>
  <conditionalFormatting sqref="K18">
    <cfRule type="expression" dxfId="13546" priority="745">
      <formula>INDIRECT("K"&amp;ROW())="Office"</formula>
    </cfRule>
    <cfRule type="expression" dxfId="13545" priority="746">
      <formula>INDIRECT("K"&amp;ROW())="Editor"</formula>
    </cfRule>
    <cfRule type="expression" dxfId="13544" priority="747">
      <formula>INDIRECT("K"&amp;ROW())="PPP"</formula>
    </cfRule>
    <cfRule type="expression" dxfId="13543" priority="748">
      <formula>INDIRECT("K"&amp;ROW())="Author"</formula>
    </cfRule>
  </conditionalFormatting>
  <conditionalFormatting sqref="I19 B19:G19">
    <cfRule type="expression" dxfId="13542" priority="701">
      <formula>INDIRECT("K"&amp;ROW())="Office"</formula>
    </cfRule>
    <cfRule type="expression" dxfId="13541" priority="702">
      <formula>INDIRECT("K"&amp;ROW())="Editor"</formula>
    </cfRule>
    <cfRule type="expression" dxfId="13540" priority="703">
      <formula>INDIRECT("K"&amp;ROW())="PPP"</formula>
    </cfRule>
    <cfRule type="expression" dxfId="13539" priority="704">
      <formula>INDIRECT("K"&amp;ROW())="Author"</formula>
    </cfRule>
  </conditionalFormatting>
  <conditionalFormatting sqref="J19">
    <cfRule type="expression" dxfId="13538" priority="697">
      <formula>INDIRECT("K"&amp;ROW())="Office"</formula>
    </cfRule>
    <cfRule type="expression" dxfId="13537" priority="698">
      <formula>INDIRECT("K"&amp;ROW())="Editor"</formula>
    </cfRule>
    <cfRule type="expression" dxfId="13536" priority="699">
      <formula>INDIRECT("K"&amp;ROW())="PPP"</formula>
    </cfRule>
    <cfRule type="expression" dxfId="13535" priority="700">
      <formula>INDIRECT("K"&amp;ROW())="Author"</formula>
    </cfRule>
  </conditionalFormatting>
  <conditionalFormatting sqref="A19">
    <cfRule type="expression" dxfId="13534" priority="693">
      <formula>INDIRECT("K"&amp;ROW())="Office"</formula>
    </cfRule>
    <cfRule type="expression" dxfId="13533" priority="694">
      <formula>INDIRECT("K"&amp;ROW())="Editor"</formula>
    </cfRule>
    <cfRule type="expression" dxfId="13532" priority="695">
      <formula>INDIRECT("K"&amp;ROW())="PPP"</formula>
    </cfRule>
    <cfRule type="expression" dxfId="13531" priority="696">
      <formula>INDIRECT("K"&amp;ROW())="Author"</formula>
    </cfRule>
  </conditionalFormatting>
  <conditionalFormatting sqref="K19">
    <cfRule type="expression" dxfId="13530" priority="689">
      <formula>INDIRECT("K"&amp;ROW())="Office"</formula>
    </cfRule>
    <cfRule type="expression" dxfId="13529" priority="690">
      <formula>INDIRECT("K"&amp;ROW())="Editor"</formula>
    </cfRule>
    <cfRule type="expression" dxfId="13528" priority="691">
      <formula>INDIRECT("K"&amp;ROW())="PPP"</formula>
    </cfRule>
    <cfRule type="expression" dxfId="13527" priority="692">
      <formula>INDIRECT("K"&amp;ROW())="Author"</formula>
    </cfRule>
  </conditionalFormatting>
  <conditionalFormatting sqref="H19">
    <cfRule type="expression" dxfId="13526" priority="685">
      <formula>INDIRECT("K"&amp;ROW())="Office"</formula>
    </cfRule>
    <cfRule type="expression" dxfId="13525" priority="686">
      <formula>INDIRECT("K"&amp;ROW())="Editor"</formula>
    </cfRule>
    <cfRule type="expression" dxfId="13524" priority="687">
      <formula>INDIRECT("K"&amp;ROW())="PPP"</formula>
    </cfRule>
    <cfRule type="expression" dxfId="13523" priority="688">
      <formula>INDIRECT("K"&amp;ROW())="Author"</formula>
    </cfRule>
  </conditionalFormatting>
  <conditionalFormatting sqref="I20 B20:E20 G20">
    <cfRule type="expression" dxfId="13522" priority="681">
      <formula>INDIRECT("K"&amp;ROW())="Office"</formula>
    </cfRule>
    <cfRule type="expression" dxfId="13521" priority="682">
      <formula>INDIRECT("K"&amp;ROW())="Editor"</formula>
    </cfRule>
    <cfRule type="expression" dxfId="13520" priority="683">
      <formula>INDIRECT("K"&amp;ROW())="PPP"</formula>
    </cfRule>
    <cfRule type="expression" dxfId="13519" priority="684">
      <formula>INDIRECT("K"&amp;ROW())="Author"</formula>
    </cfRule>
  </conditionalFormatting>
  <conditionalFormatting sqref="J20">
    <cfRule type="expression" dxfId="13518" priority="677">
      <formula>INDIRECT("K"&amp;ROW())="Office"</formula>
    </cfRule>
    <cfRule type="expression" dxfId="13517" priority="678">
      <formula>INDIRECT("K"&amp;ROW())="Editor"</formula>
    </cfRule>
    <cfRule type="expression" dxfId="13516" priority="679">
      <formula>INDIRECT("K"&amp;ROW())="PPP"</formula>
    </cfRule>
    <cfRule type="expression" dxfId="13515" priority="680">
      <formula>INDIRECT("K"&amp;ROW())="Author"</formula>
    </cfRule>
  </conditionalFormatting>
  <conditionalFormatting sqref="A20">
    <cfRule type="expression" dxfId="13514" priority="673">
      <formula>INDIRECT("K"&amp;ROW())="Office"</formula>
    </cfRule>
    <cfRule type="expression" dxfId="13513" priority="674">
      <formula>INDIRECT("K"&amp;ROW())="Editor"</formula>
    </cfRule>
    <cfRule type="expression" dxfId="13512" priority="675">
      <formula>INDIRECT("K"&amp;ROW())="PPP"</formula>
    </cfRule>
    <cfRule type="expression" dxfId="13511" priority="676">
      <formula>INDIRECT("K"&amp;ROW())="Author"</formula>
    </cfRule>
  </conditionalFormatting>
  <conditionalFormatting sqref="K20">
    <cfRule type="expression" dxfId="13510" priority="669">
      <formula>INDIRECT("K"&amp;ROW())="Office"</formula>
    </cfRule>
    <cfRule type="expression" dxfId="13509" priority="670">
      <formula>INDIRECT("K"&amp;ROW())="Editor"</formula>
    </cfRule>
    <cfRule type="expression" dxfId="13508" priority="671">
      <formula>INDIRECT("K"&amp;ROW())="PPP"</formula>
    </cfRule>
    <cfRule type="expression" dxfId="13507" priority="672">
      <formula>INDIRECT("K"&amp;ROW())="Author"</formula>
    </cfRule>
  </conditionalFormatting>
  <conditionalFormatting sqref="H20">
    <cfRule type="expression" dxfId="13506" priority="665">
      <formula>INDIRECT("K"&amp;ROW())="Office"</formula>
    </cfRule>
    <cfRule type="expression" dxfId="13505" priority="666">
      <formula>INDIRECT("K"&amp;ROW())="Editor"</formula>
    </cfRule>
    <cfRule type="expression" dxfId="13504" priority="667">
      <formula>INDIRECT("K"&amp;ROW())="PPP"</formula>
    </cfRule>
    <cfRule type="expression" dxfId="13503" priority="668">
      <formula>INDIRECT("K"&amp;ROW())="Author"</formula>
    </cfRule>
  </conditionalFormatting>
  <conditionalFormatting sqref="I21 B21:E21 G21">
    <cfRule type="expression" dxfId="13502" priority="633">
      <formula>INDIRECT("K"&amp;ROW())="Office"</formula>
    </cfRule>
    <cfRule type="expression" dxfId="13501" priority="634">
      <formula>INDIRECT("K"&amp;ROW())="Editor"</formula>
    </cfRule>
    <cfRule type="expression" dxfId="13500" priority="635">
      <formula>INDIRECT("K"&amp;ROW())="PPP"</formula>
    </cfRule>
    <cfRule type="expression" dxfId="13499" priority="636">
      <formula>INDIRECT("K"&amp;ROW())="Author"</formula>
    </cfRule>
  </conditionalFormatting>
  <conditionalFormatting sqref="J21">
    <cfRule type="expression" dxfId="13498" priority="629">
      <formula>INDIRECT("K"&amp;ROW())="Office"</formula>
    </cfRule>
    <cfRule type="expression" dxfId="13497" priority="630">
      <formula>INDIRECT("K"&amp;ROW())="Editor"</formula>
    </cfRule>
    <cfRule type="expression" dxfId="13496" priority="631">
      <formula>INDIRECT("K"&amp;ROW())="PPP"</formula>
    </cfRule>
    <cfRule type="expression" dxfId="13495" priority="632">
      <formula>INDIRECT("K"&amp;ROW())="Author"</formula>
    </cfRule>
  </conditionalFormatting>
  <conditionalFormatting sqref="A21">
    <cfRule type="expression" dxfId="13494" priority="625">
      <formula>INDIRECT("K"&amp;ROW())="Office"</formula>
    </cfRule>
    <cfRule type="expression" dxfId="13493" priority="626">
      <formula>INDIRECT("K"&amp;ROW())="Editor"</formula>
    </cfRule>
    <cfRule type="expression" dxfId="13492" priority="627">
      <formula>INDIRECT("K"&amp;ROW())="PPP"</formula>
    </cfRule>
    <cfRule type="expression" dxfId="13491" priority="628">
      <formula>INDIRECT("K"&amp;ROW())="Author"</formula>
    </cfRule>
  </conditionalFormatting>
  <conditionalFormatting sqref="K21">
    <cfRule type="expression" dxfId="13490" priority="621">
      <formula>INDIRECT("K"&amp;ROW())="Office"</formula>
    </cfRule>
    <cfRule type="expression" dxfId="13489" priority="622">
      <formula>INDIRECT("K"&amp;ROW())="Editor"</formula>
    </cfRule>
    <cfRule type="expression" dxfId="13488" priority="623">
      <formula>INDIRECT("K"&amp;ROW())="PPP"</formula>
    </cfRule>
    <cfRule type="expression" dxfId="13487" priority="624">
      <formula>INDIRECT("K"&amp;ROW())="Author"</formula>
    </cfRule>
  </conditionalFormatting>
  <conditionalFormatting sqref="H21">
    <cfRule type="expression" dxfId="13486" priority="617">
      <formula>INDIRECT("K"&amp;ROW())="Office"</formula>
    </cfRule>
    <cfRule type="expression" dxfId="13485" priority="618">
      <formula>INDIRECT("K"&amp;ROW())="Editor"</formula>
    </cfRule>
    <cfRule type="expression" dxfId="13484" priority="619">
      <formula>INDIRECT("K"&amp;ROW())="PPP"</formula>
    </cfRule>
    <cfRule type="expression" dxfId="13483" priority="620">
      <formula>INDIRECT("K"&amp;ROW())="Author"</formula>
    </cfRule>
  </conditionalFormatting>
  <conditionalFormatting sqref="I22 B22:E22 G22">
    <cfRule type="expression" dxfId="13482" priority="609">
      <formula>INDIRECT("K"&amp;ROW())="Office"</formula>
    </cfRule>
    <cfRule type="expression" dxfId="13481" priority="610">
      <formula>INDIRECT("K"&amp;ROW())="Editor"</formula>
    </cfRule>
    <cfRule type="expression" dxfId="13480" priority="611">
      <formula>INDIRECT("K"&amp;ROW())="PPP"</formula>
    </cfRule>
    <cfRule type="expression" dxfId="13479" priority="612">
      <formula>INDIRECT("K"&amp;ROW())="Author"</formula>
    </cfRule>
  </conditionalFormatting>
  <conditionalFormatting sqref="J22">
    <cfRule type="expression" dxfId="13478" priority="605">
      <formula>INDIRECT("K"&amp;ROW())="Office"</formula>
    </cfRule>
    <cfRule type="expression" dxfId="13477" priority="606">
      <formula>INDIRECT("K"&amp;ROW())="Editor"</formula>
    </cfRule>
    <cfRule type="expression" dxfId="13476" priority="607">
      <formula>INDIRECT("K"&amp;ROW())="PPP"</formula>
    </cfRule>
    <cfRule type="expression" dxfId="13475" priority="608">
      <formula>INDIRECT("K"&amp;ROW())="Author"</formula>
    </cfRule>
  </conditionalFormatting>
  <conditionalFormatting sqref="A22">
    <cfRule type="expression" dxfId="13474" priority="601">
      <formula>INDIRECT("K"&amp;ROW())="Office"</formula>
    </cfRule>
    <cfRule type="expression" dxfId="13473" priority="602">
      <formula>INDIRECT("K"&amp;ROW())="Editor"</formula>
    </cfRule>
    <cfRule type="expression" dxfId="13472" priority="603">
      <formula>INDIRECT("K"&amp;ROW())="PPP"</formula>
    </cfRule>
    <cfRule type="expression" dxfId="13471" priority="604">
      <formula>INDIRECT("K"&amp;ROW())="Author"</formula>
    </cfRule>
  </conditionalFormatting>
  <conditionalFormatting sqref="K22">
    <cfRule type="expression" dxfId="13470" priority="597">
      <formula>INDIRECT("K"&amp;ROW())="Office"</formula>
    </cfRule>
    <cfRule type="expression" dxfId="13469" priority="598">
      <formula>INDIRECT("K"&amp;ROW())="Editor"</formula>
    </cfRule>
    <cfRule type="expression" dxfId="13468" priority="599">
      <formula>INDIRECT("K"&amp;ROW())="PPP"</formula>
    </cfRule>
    <cfRule type="expression" dxfId="13467" priority="600">
      <formula>INDIRECT("K"&amp;ROW())="Author"</formula>
    </cfRule>
  </conditionalFormatting>
  <conditionalFormatting sqref="H22">
    <cfRule type="expression" dxfId="13466" priority="593">
      <formula>INDIRECT("K"&amp;ROW())="Office"</formula>
    </cfRule>
    <cfRule type="expression" dxfId="13465" priority="594">
      <formula>INDIRECT("K"&amp;ROW())="Editor"</formula>
    </cfRule>
    <cfRule type="expression" dxfId="13464" priority="595">
      <formula>INDIRECT("K"&amp;ROW())="PPP"</formula>
    </cfRule>
    <cfRule type="expression" dxfId="13463" priority="596">
      <formula>INDIRECT("K"&amp;ROW())="Author"</formula>
    </cfRule>
  </conditionalFormatting>
  <conditionalFormatting sqref="I36 B36:E36 G36">
    <cfRule type="expression" dxfId="13462" priority="585">
      <formula>INDIRECT("K"&amp;ROW())="Office"</formula>
    </cfRule>
    <cfRule type="expression" dxfId="13461" priority="586">
      <formula>INDIRECT("K"&amp;ROW())="Editor"</formula>
    </cfRule>
    <cfRule type="expression" dxfId="13460" priority="587">
      <formula>INDIRECT("K"&amp;ROW())="PPP"</formula>
    </cfRule>
    <cfRule type="expression" dxfId="13459" priority="588">
      <formula>INDIRECT("K"&amp;ROW())="Author"</formula>
    </cfRule>
  </conditionalFormatting>
  <conditionalFormatting sqref="A36">
    <cfRule type="expression" dxfId="13458" priority="577">
      <formula>INDIRECT("K"&amp;ROW())="Office"</formula>
    </cfRule>
    <cfRule type="expression" dxfId="13457" priority="578">
      <formula>INDIRECT("K"&amp;ROW())="Editor"</formula>
    </cfRule>
    <cfRule type="expression" dxfId="13456" priority="579">
      <formula>INDIRECT("K"&amp;ROW())="PPP"</formula>
    </cfRule>
    <cfRule type="expression" dxfId="13455" priority="580">
      <formula>INDIRECT("K"&amp;ROW())="Author"</formula>
    </cfRule>
  </conditionalFormatting>
  <conditionalFormatting sqref="K36">
    <cfRule type="expression" dxfId="13454" priority="573">
      <formula>INDIRECT("K"&amp;ROW())="Office"</formula>
    </cfRule>
    <cfRule type="expression" dxfId="13453" priority="574">
      <formula>INDIRECT("K"&amp;ROW())="Editor"</formula>
    </cfRule>
    <cfRule type="expression" dxfId="13452" priority="575">
      <formula>INDIRECT("K"&amp;ROW())="PPP"</formula>
    </cfRule>
    <cfRule type="expression" dxfId="13451" priority="576">
      <formula>INDIRECT("K"&amp;ROW())="Author"</formula>
    </cfRule>
  </conditionalFormatting>
  <conditionalFormatting sqref="H36">
    <cfRule type="expression" dxfId="13450" priority="569">
      <formula>INDIRECT("K"&amp;ROW())="Office"</formula>
    </cfRule>
    <cfRule type="expression" dxfId="13449" priority="570">
      <formula>INDIRECT("K"&amp;ROW())="Editor"</formula>
    </cfRule>
    <cfRule type="expression" dxfId="13448" priority="571">
      <formula>INDIRECT("K"&amp;ROW())="PPP"</formula>
    </cfRule>
    <cfRule type="expression" dxfId="13447" priority="572">
      <formula>INDIRECT("K"&amp;ROW())="Author"</formula>
    </cfRule>
  </conditionalFormatting>
  <conditionalFormatting sqref="I23 B23:E23 G23">
    <cfRule type="expression" dxfId="13446" priority="553">
      <formula>INDIRECT("K"&amp;ROW())="Office"</formula>
    </cfRule>
    <cfRule type="expression" dxfId="13445" priority="554">
      <formula>INDIRECT("K"&amp;ROW())="Editor"</formula>
    </cfRule>
    <cfRule type="expression" dxfId="13444" priority="555">
      <formula>INDIRECT("K"&amp;ROW())="PPP"</formula>
    </cfRule>
    <cfRule type="expression" dxfId="13443" priority="556">
      <formula>INDIRECT("K"&amp;ROW())="Author"</formula>
    </cfRule>
  </conditionalFormatting>
  <conditionalFormatting sqref="J23">
    <cfRule type="expression" dxfId="13442" priority="549">
      <formula>INDIRECT("K"&amp;ROW())="Office"</formula>
    </cfRule>
    <cfRule type="expression" dxfId="13441" priority="550">
      <formula>INDIRECT("K"&amp;ROW())="Editor"</formula>
    </cfRule>
    <cfRule type="expression" dxfId="13440" priority="551">
      <formula>INDIRECT("K"&amp;ROW())="PPP"</formula>
    </cfRule>
    <cfRule type="expression" dxfId="13439" priority="552">
      <formula>INDIRECT("K"&amp;ROW())="Author"</formula>
    </cfRule>
  </conditionalFormatting>
  <conditionalFormatting sqref="A23">
    <cfRule type="expression" dxfId="13438" priority="545">
      <formula>INDIRECT("K"&amp;ROW())="Office"</formula>
    </cfRule>
    <cfRule type="expression" dxfId="13437" priority="546">
      <formula>INDIRECT("K"&amp;ROW())="Editor"</formula>
    </cfRule>
    <cfRule type="expression" dxfId="13436" priority="547">
      <formula>INDIRECT("K"&amp;ROW())="PPP"</formula>
    </cfRule>
    <cfRule type="expression" dxfId="13435" priority="548">
      <formula>INDIRECT("K"&amp;ROW())="Author"</formula>
    </cfRule>
  </conditionalFormatting>
  <conditionalFormatting sqref="K23">
    <cfRule type="expression" dxfId="13434" priority="541">
      <formula>INDIRECT("K"&amp;ROW())="Office"</formula>
    </cfRule>
    <cfRule type="expression" dxfId="13433" priority="542">
      <formula>INDIRECT("K"&amp;ROW())="Editor"</formula>
    </cfRule>
    <cfRule type="expression" dxfId="13432" priority="543">
      <formula>INDIRECT("K"&amp;ROW())="PPP"</formula>
    </cfRule>
    <cfRule type="expression" dxfId="13431" priority="544">
      <formula>INDIRECT("K"&amp;ROW())="Author"</formula>
    </cfRule>
  </conditionalFormatting>
  <conditionalFormatting sqref="H23">
    <cfRule type="expression" dxfId="13430" priority="537">
      <formula>INDIRECT("K"&amp;ROW())="Office"</formula>
    </cfRule>
    <cfRule type="expression" dxfId="13429" priority="538">
      <formula>INDIRECT("K"&amp;ROW())="Editor"</formula>
    </cfRule>
    <cfRule type="expression" dxfId="13428" priority="539">
      <formula>INDIRECT("K"&amp;ROW())="PPP"</formula>
    </cfRule>
    <cfRule type="expression" dxfId="13427" priority="540">
      <formula>INDIRECT("K"&amp;ROW())="Author"</formula>
    </cfRule>
  </conditionalFormatting>
  <conditionalFormatting sqref="F22:F23 F36">
    <cfRule type="expression" dxfId="13426" priority="525">
      <formula>INDIRECT("K"&amp;ROW())="Office"</formula>
    </cfRule>
    <cfRule type="expression" dxfId="13425" priority="526">
      <formula>INDIRECT("K"&amp;ROW())="Editor"</formula>
    </cfRule>
    <cfRule type="expression" dxfId="13424" priority="527">
      <formula>INDIRECT("K"&amp;ROW())="PPP"</formula>
    </cfRule>
    <cfRule type="expression" dxfId="13423" priority="528">
      <formula>INDIRECT("K"&amp;ROW())="Author"</formula>
    </cfRule>
  </conditionalFormatting>
  <conditionalFormatting sqref="L16">
    <cfRule type="expression" dxfId="13422" priority="517">
      <formula>INDIRECT("K"&amp;ROW())="Office"</formula>
    </cfRule>
    <cfRule type="expression" dxfId="13421" priority="518">
      <formula>INDIRECT("K"&amp;ROW())="Editor"</formula>
    </cfRule>
    <cfRule type="expression" dxfId="13420" priority="519">
      <formula>INDIRECT("K"&amp;ROW())="PPP"</formula>
    </cfRule>
    <cfRule type="expression" dxfId="13419" priority="520">
      <formula>INDIRECT("K"&amp;ROW())="Author"</formula>
    </cfRule>
  </conditionalFormatting>
  <conditionalFormatting sqref="L9">
    <cfRule type="expression" dxfId="13418" priority="513">
      <formula>INDIRECT("K"&amp;ROW())="Office"</formula>
    </cfRule>
    <cfRule type="expression" dxfId="13417" priority="514">
      <formula>INDIRECT("K"&amp;ROW())="Editor"</formula>
    </cfRule>
    <cfRule type="expression" dxfId="13416" priority="515">
      <formula>INDIRECT("K"&amp;ROW())="PPP"</formula>
    </cfRule>
    <cfRule type="expression" dxfId="13415" priority="516">
      <formula>INDIRECT("K"&amp;ROW())="Author"</formula>
    </cfRule>
  </conditionalFormatting>
  <conditionalFormatting sqref="L10">
    <cfRule type="expression" dxfId="13414" priority="509">
      <formula>INDIRECT("K"&amp;ROW())="Office"</formula>
    </cfRule>
    <cfRule type="expression" dxfId="13413" priority="510">
      <formula>INDIRECT("K"&amp;ROW())="Editor"</formula>
    </cfRule>
    <cfRule type="expression" dxfId="13412" priority="511">
      <formula>INDIRECT("K"&amp;ROW())="PPP"</formula>
    </cfRule>
    <cfRule type="expression" dxfId="13411" priority="512">
      <formula>INDIRECT("K"&amp;ROW())="Author"</formula>
    </cfRule>
  </conditionalFormatting>
  <conditionalFormatting sqref="L37">
    <cfRule type="expression" dxfId="13410" priority="505">
      <formula>INDIRECT("K"&amp;ROW())="Office"</formula>
    </cfRule>
    <cfRule type="expression" dxfId="13409" priority="506">
      <formula>INDIRECT("K"&amp;ROW())="Editor"</formula>
    </cfRule>
    <cfRule type="expression" dxfId="13408" priority="507">
      <formula>INDIRECT("K"&amp;ROW())="PPP"</formula>
    </cfRule>
    <cfRule type="expression" dxfId="13407" priority="508">
      <formula>INDIRECT("K"&amp;ROW())="Author"</formula>
    </cfRule>
  </conditionalFormatting>
  <conditionalFormatting sqref="L14">
    <cfRule type="expression" dxfId="13406" priority="493">
      <formula>INDIRECT("K"&amp;ROW())="Office"</formula>
    </cfRule>
    <cfRule type="expression" dxfId="13405" priority="494">
      <formula>INDIRECT("K"&amp;ROW())="Editor"</formula>
    </cfRule>
    <cfRule type="expression" dxfId="13404" priority="495">
      <formula>INDIRECT("K"&amp;ROW())="PPP"</formula>
    </cfRule>
    <cfRule type="expression" dxfId="13403" priority="496">
      <formula>INDIRECT("K"&amp;ROW())="Author"</formula>
    </cfRule>
  </conditionalFormatting>
  <conditionalFormatting sqref="L13">
    <cfRule type="expression" dxfId="13402" priority="489">
      <formula>INDIRECT("K"&amp;ROW())="Office"</formula>
    </cfRule>
    <cfRule type="expression" dxfId="13401" priority="490">
      <formula>INDIRECT("K"&amp;ROW())="Editor"</formula>
    </cfRule>
    <cfRule type="expression" dxfId="13400" priority="491">
      <formula>INDIRECT("K"&amp;ROW())="PPP"</formula>
    </cfRule>
    <cfRule type="expression" dxfId="13399" priority="492">
      <formula>INDIRECT("K"&amp;ROW())="Author"</formula>
    </cfRule>
  </conditionalFormatting>
  <conditionalFormatting sqref="L15">
    <cfRule type="expression" dxfId="13398" priority="469">
      <formula>INDIRECT("K"&amp;ROW())="Office"</formula>
    </cfRule>
    <cfRule type="expression" dxfId="13397" priority="470">
      <formula>INDIRECT("K"&amp;ROW())="Editor"</formula>
    </cfRule>
    <cfRule type="expression" dxfId="13396" priority="471">
      <formula>INDIRECT("K"&amp;ROW())="PPP"</formula>
    </cfRule>
    <cfRule type="expression" dxfId="13395" priority="472">
      <formula>INDIRECT("K"&amp;ROW())="Author"</formula>
    </cfRule>
  </conditionalFormatting>
  <conditionalFormatting sqref="L17">
    <cfRule type="expression" dxfId="13394" priority="457">
      <formula>INDIRECT("K"&amp;ROW())="Office"</formula>
    </cfRule>
    <cfRule type="expression" dxfId="13393" priority="458">
      <formula>INDIRECT("K"&amp;ROW())="Editor"</formula>
    </cfRule>
    <cfRule type="expression" dxfId="13392" priority="459">
      <formula>INDIRECT("K"&amp;ROW())="PPP"</formula>
    </cfRule>
    <cfRule type="expression" dxfId="13391" priority="460">
      <formula>INDIRECT("K"&amp;ROW())="Author"</formula>
    </cfRule>
  </conditionalFormatting>
  <conditionalFormatting sqref="L18">
    <cfRule type="expression" dxfId="13390" priority="453">
      <formula>INDIRECT("K"&amp;ROW())="Office"</formula>
    </cfRule>
    <cfRule type="expression" dxfId="13389" priority="454">
      <formula>INDIRECT("K"&amp;ROW())="Editor"</formula>
    </cfRule>
    <cfRule type="expression" dxfId="13388" priority="455">
      <formula>INDIRECT("K"&amp;ROW())="PPP"</formula>
    </cfRule>
    <cfRule type="expression" dxfId="13387" priority="456">
      <formula>INDIRECT("K"&amp;ROW())="Author"</formula>
    </cfRule>
  </conditionalFormatting>
  <conditionalFormatting sqref="L19">
    <cfRule type="expression" dxfId="13386" priority="441">
      <formula>INDIRECT("K"&amp;ROW())="Office"</formula>
    </cfRule>
    <cfRule type="expression" dxfId="13385" priority="442">
      <formula>INDIRECT("K"&amp;ROW())="Editor"</formula>
    </cfRule>
    <cfRule type="expression" dxfId="13384" priority="443">
      <formula>INDIRECT("K"&amp;ROW())="PPP"</formula>
    </cfRule>
    <cfRule type="expression" dxfId="13383" priority="444">
      <formula>INDIRECT("K"&amp;ROW())="Author"</formula>
    </cfRule>
  </conditionalFormatting>
  <conditionalFormatting sqref="L20">
    <cfRule type="expression" dxfId="13382" priority="437">
      <formula>INDIRECT("K"&amp;ROW())="Office"</formula>
    </cfRule>
    <cfRule type="expression" dxfId="13381" priority="438">
      <formula>INDIRECT("K"&amp;ROW())="Editor"</formula>
    </cfRule>
    <cfRule type="expression" dxfId="13380" priority="439">
      <formula>INDIRECT("K"&amp;ROW())="PPP"</formula>
    </cfRule>
    <cfRule type="expression" dxfId="13379" priority="440">
      <formula>INDIRECT("K"&amp;ROW())="Author"</formula>
    </cfRule>
  </conditionalFormatting>
  <conditionalFormatting sqref="L21">
    <cfRule type="expression" dxfId="13378" priority="429">
      <formula>INDIRECT("K"&amp;ROW())="Office"</formula>
    </cfRule>
    <cfRule type="expression" dxfId="13377" priority="430">
      <formula>INDIRECT("K"&amp;ROW())="Editor"</formula>
    </cfRule>
    <cfRule type="expression" dxfId="13376" priority="431">
      <formula>INDIRECT("K"&amp;ROW())="PPP"</formula>
    </cfRule>
    <cfRule type="expression" dxfId="13375" priority="432">
      <formula>INDIRECT("K"&amp;ROW())="Author"</formula>
    </cfRule>
  </conditionalFormatting>
  <conditionalFormatting sqref="L22">
    <cfRule type="expression" dxfId="13374" priority="425">
      <formula>INDIRECT("K"&amp;ROW())="Office"</formula>
    </cfRule>
    <cfRule type="expression" dxfId="13373" priority="426">
      <formula>INDIRECT("K"&amp;ROW())="Editor"</formula>
    </cfRule>
    <cfRule type="expression" dxfId="13372" priority="427">
      <formula>INDIRECT("K"&amp;ROW())="PPP"</formula>
    </cfRule>
    <cfRule type="expression" dxfId="13371" priority="428">
      <formula>INDIRECT("K"&amp;ROW())="Author"</formula>
    </cfRule>
  </conditionalFormatting>
  <conditionalFormatting sqref="L36">
    <cfRule type="expression" dxfId="13370" priority="421">
      <formula>INDIRECT("K"&amp;ROW())="Office"</formula>
    </cfRule>
    <cfRule type="expression" dxfId="13369" priority="422">
      <formula>INDIRECT("K"&amp;ROW())="Editor"</formula>
    </cfRule>
    <cfRule type="expression" dxfId="13368" priority="423">
      <formula>INDIRECT("K"&amp;ROW())="PPP"</formula>
    </cfRule>
    <cfRule type="expression" dxfId="13367" priority="424">
      <formula>INDIRECT("K"&amp;ROW())="Author"</formula>
    </cfRule>
  </conditionalFormatting>
  <conditionalFormatting sqref="L23">
    <cfRule type="expression" dxfId="13366" priority="417">
      <formula>INDIRECT("K"&amp;ROW())="Office"</formula>
    </cfRule>
    <cfRule type="expression" dxfId="13365" priority="418">
      <formula>INDIRECT("K"&amp;ROW())="Editor"</formula>
    </cfRule>
    <cfRule type="expression" dxfId="13364" priority="419">
      <formula>INDIRECT("K"&amp;ROW())="PPP"</formula>
    </cfRule>
    <cfRule type="expression" dxfId="13363" priority="420">
      <formula>INDIRECT("K"&amp;ROW())="Author"</formula>
    </cfRule>
  </conditionalFormatting>
  <conditionalFormatting sqref="I24 B24:E24 G24">
    <cfRule type="expression" dxfId="13362" priority="413">
      <formula>INDIRECT("K"&amp;ROW())="Office"</formula>
    </cfRule>
    <cfRule type="expression" dxfId="13361" priority="414">
      <formula>INDIRECT("K"&amp;ROW())="Editor"</formula>
    </cfRule>
    <cfRule type="expression" dxfId="13360" priority="415">
      <formula>INDIRECT("K"&amp;ROW())="PPP"</formula>
    </cfRule>
    <cfRule type="expression" dxfId="13359" priority="416">
      <formula>INDIRECT("K"&amp;ROW())="Author"</formula>
    </cfRule>
  </conditionalFormatting>
  <conditionalFormatting sqref="J24">
    <cfRule type="expression" dxfId="13358" priority="409">
      <formula>INDIRECT("K"&amp;ROW())="Office"</formula>
    </cfRule>
    <cfRule type="expression" dxfId="13357" priority="410">
      <formula>INDIRECT("K"&amp;ROW())="Editor"</formula>
    </cfRule>
    <cfRule type="expression" dxfId="13356" priority="411">
      <formula>INDIRECT("K"&amp;ROW())="PPP"</formula>
    </cfRule>
    <cfRule type="expression" dxfId="13355" priority="412">
      <formula>INDIRECT("K"&amp;ROW())="Author"</formula>
    </cfRule>
  </conditionalFormatting>
  <conditionalFormatting sqref="A24">
    <cfRule type="expression" dxfId="13354" priority="405">
      <formula>INDIRECT("K"&amp;ROW())="Office"</formula>
    </cfRule>
    <cfRule type="expression" dxfId="13353" priority="406">
      <formula>INDIRECT("K"&amp;ROW())="Editor"</formula>
    </cfRule>
    <cfRule type="expression" dxfId="13352" priority="407">
      <formula>INDIRECT("K"&amp;ROW())="PPP"</formula>
    </cfRule>
    <cfRule type="expression" dxfId="13351" priority="408">
      <formula>INDIRECT("K"&amp;ROW())="Author"</formula>
    </cfRule>
  </conditionalFormatting>
  <conditionalFormatting sqref="K24">
    <cfRule type="expression" dxfId="13350" priority="401">
      <formula>INDIRECT("K"&amp;ROW())="Office"</formula>
    </cfRule>
    <cfRule type="expression" dxfId="13349" priority="402">
      <formula>INDIRECT("K"&amp;ROW())="Editor"</formula>
    </cfRule>
    <cfRule type="expression" dxfId="13348" priority="403">
      <formula>INDIRECT("K"&amp;ROW())="PPP"</formula>
    </cfRule>
    <cfRule type="expression" dxfId="13347" priority="404">
      <formula>INDIRECT("K"&amp;ROW())="Author"</formula>
    </cfRule>
  </conditionalFormatting>
  <conditionalFormatting sqref="H24">
    <cfRule type="expression" dxfId="13346" priority="397">
      <formula>INDIRECT("K"&amp;ROW())="Office"</formula>
    </cfRule>
    <cfRule type="expression" dxfId="13345" priority="398">
      <formula>INDIRECT("K"&amp;ROW())="Editor"</formula>
    </cfRule>
    <cfRule type="expression" dxfId="13344" priority="399">
      <formula>INDIRECT("K"&amp;ROW())="PPP"</formula>
    </cfRule>
    <cfRule type="expression" dxfId="13343" priority="400">
      <formula>INDIRECT("K"&amp;ROW())="Author"</formula>
    </cfRule>
  </conditionalFormatting>
  <conditionalFormatting sqref="F24">
    <cfRule type="expression" dxfId="13342" priority="393">
      <formula>INDIRECT("K"&amp;ROW())="Office"</formula>
    </cfRule>
    <cfRule type="expression" dxfId="13341" priority="394">
      <formula>INDIRECT("K"&amp;ROW())="Editor"</formula>
    </cfRule>
    <cfRule type="expression" dxfId="13340" priority="395">
      <formula>INDIRECT("K"&amp;ROW())="PPP"</formula>
    </cfRule>
    <cfRule type="expression" dxfId="13339" priority="396">
      <formula>INDIRECT("K"&amp;ROW())="Author"</formula>
    </cfRule>
  </conditionalFormatting>
  <conditionalFormatting sqref="L24">
    <cfRule type="expression" dxfId="13338" priority="389">
      <formula>INDIRECT("K"&amp;ROW())="Office"</formula>
    </cfRule>
    <cfRule type="expression" dxfId="13337" priority="390">
      <formula>INDIRECT("K"&amp;ROW())="Editor"</formula>
    </cfRule>
    <cfRule type="expression" dxfId="13336" priority="391">
      <formula>INDIRECT("K"&amp;ROW())="PPP"</formula>
    </cfRule>
    <cfRule type="expression" dxfId="13335" priority="392">
      <formula>INDIRECT("K"&amp;ROW())="Author"</formula>
    </cfRule>
  </conditionalFormatting>
  <conditionalFormatting sqref="I25 B25:E25 G25">
    <cfRule type="expression" dxfId="13334" priority="385">
      <formula>INDIRECT("K"&amp;ROW())="Office"</formula>
    </cfRule>
    <cfRule type="expression" dxfId="13333" priority="386">
      <formula>INDIRECT("K"&amp;ROW())="Editor"</formula>
    </cfRule>
    <cfRule type="expression" dxfId="13332" priority="387">
      <formula>INDIRECT("K"&amp;ROW())="PPP"</formula>
    </cfRule>
    <cfRule type="expression" dxfId="13331" priority="388">
      <formula>INDIRECT("K"&amp;ROW())="Author"</formula>
    </cfRule>
  </conditionalFormatting>
  <conditionalFormatting sqref="J25">
    <cfRule type="expression" dxfId="13330" priority="381">
      <formula>INDIRECT("K"&amp;ROW())="Office"</formula>
    </cfRule>
    <cfRule type="expression" dxfId="13329" priority="382">
      <formula>INDIRECT("K"&amp;ROW())="Editor"</formula>
    </cfRule>
    <cfRule type="expression" dxfId="13328" priority="383">
      <formula>INDIRECT("K"&amp;ROW())="PPP"</formula>
    </cfRule>
    <cfRule type="expression" dxfId="13327" priority="384">
      <formula>INDIRECT("K"&amp;ROW())="Author"</formula>
    </cfRule>
  </conditionalFormatting>
  <conditionalFormatting sqref="A25">
    <cfRule type="expression" dxfId="13326" priority="377">
      <formula>INDIRECT("K"&amp;ROW())="Office"</formula>
    </cfRule>
    <cfRule type="expression" dxfId="13325" priority="378">
      <formula>INDIRECT("K"&amp;ROW())="Editor"</formula>
    </cfRule>
    <cfRule type="expression" dxfId="13324" priority="379">
      <formula>INDIRECT("K"&amp;ROW())="PPP"</formula>
    </cfRule>
    <cfRule type="expression" dxfId="13323" priority="380">
      <formula>INDIRECT("K"&amp;ROW())="Author"</formula>
    </cfRule>
  </conditionalFormatting>
  <conditionalFormatting sqref="K25">
    <cfRule type="expression" dxfId="13322" priority="373">
      <formula>INDIRECT("K"&amp;ROW())="Office"</formula>
    </cfRule>
    <cfRule type="expression" dxfId="13321" priority="374">
      <formula>INDIRECT("K"&amp;ROW())="Editor"</formula>
    </cfRule>
    <cfRule type="expression" dxfId="13320" priority="375">
      <formula>INDIRECT("K"&amp;ROW())="PPP"</formula>
    </cfRule>
    <cfRule type="expression" dxfId="13319" priority="376">
      <formula>INDIRECT("K"&amp;ROW())="Author"</formula>
    </cfRule>
  </conditionalFormatting>
  <conditionalFormatting sqref="H25">
    <cfRule type="expression" dxfId="13318" priority="369">
      <formula>INDIRECT("K"&amp;ROW())="Office"</formula>
    </cfRule>
    <cfRule type="expression" dxfId="13317" priority="370">
      <formula>INDIRECT("K"&amp;ROW())="Editor"</formula>
    </cfRule>
    <cfRule type="expression" dxfId="13316" priority="371">
      <formula>INDIRECT("K"&amp;ROW())="PPP"</formula>
    </cfRule>
    <cfRule type="expression" dxfId="13315" priority="372">
      <formula>INDIRECT("K"&amp;ROW())="Author"</formula>
    </cfRule>
  </conditionalFormatting>
  <conditionalFormatting sqref="F25">
    <cfRule type="expression" dxfId="13314" priority="365">
      <formula>INDIRECT("K"&amp;ROW())="Office"</formula>
    </cfRule>
    <cfRule type="expression" dxfId="13313" priority="366">
      <formula>INDIRECT("K"&amp;ROW())="Editor"</formula>
    </cfRule>
    <cfRule type="expression" dxfId="13312" priority="367">
      <formula>INDIRECT("K"&amp;ROW())="PPP"</formula>
    </cfRule>
    <cfRule type="expression" dxfId="13311" priority="368">
      <formula>INDIRECT("K"&amp;ROW())="Author"</formula>
    </cfRule>
  </conditionalFormatting>
  <conditionalFormatting sqref="L25">
    <cfRule type="expression" dxfId="13310" priority="361">
      <formula>INDIRECT("K"&amp;ROW())="Office"</formula>
    </cfRule>
    <cfRule type="expression" dxfId="13309" priority="362">
      <formula>INDIRECT("K"&amp;ROW())="Editor"</formula>
    </cfRule>
    <cfRule type="expression" dxfId="13308" priority="363">
      <formula>INDIRECT("K"&amp;ROW())="PPP"</formula>
    </cfRule>
    <cfRule type="expression" dxfId="13307" priority="364">
      <formula>INDIRECT("K"&amp;ROW())="Author"</formula>
    </cfRule>
  </conditionalFormatting>
  <conditionalFormatting sqref="I26 B26:E26 G26">
    <cfRule type="expression" dxfId="13306" priority="357">
      <formula>INDIRECT("K"&amp;ROW())="Office"</formula>
    </cfRule>
    <cfRule type="expression" dxfId="13305" priority="358">
      <formula>INDIRECT("K"&amp;ROW())="Editor"</formula>
    </cfRule>
    <cfRule type="expression" dxfId="13304" priority="359">
      <formula>INDIRECT("K"&amp;ROW())="PPP"</formula>
    </cfRule>
    <cfRule type="expression" dxfId="13303" priority="360">
      <formula>INDIRECT("K"&amp;ROW())="Author"</formula>
    </cfRule>
  </conditionalFormatting>
  <conditionalFormatting sqref="A26">
    <cfRule type="expression" dxfId="13302" priority="349">
      <formula>INDIRECT("K"&amp;ROW())="Office"</formula>
    </cfRule>
    <cfRule type="expression" dxfId="13301" priority="350">
      <formula>INDIRECT("K"&amp;ROW())="Editor"</formula>
    </cfRule>
    <cfRule type="expression" dxfId="13300" priority="351">
      <formula>INDIRECT("K"&amp;ROW())="PPP"</formula>
    </cfRule>
    <cfRule type="expression" dxfId="13299" priority="352">
      <formula>INDIRECT("K"&amp;ROW())="Author"</formula>
    </cfRule>
  </conditionalFormatting>
  <conditionalFormatting sqref="K26">
    <cfRule type="expression" dxfId="13298" priority="345">
      <formula>INDIRECT("K"&amp;ROW())="Office"</formula>
    </cfRule>
    <cfRule type="expression" dxfId="13297" priority="346">
      <formula>INDIRECT("K"&amp;ROW())="Editor"</formula>
    </cfRule>
    <cfRule type="expression" dxfId="13296" priority="347">
      <formula>INDIRECT("K"&amp;ROW())="PPP"</formula>
    </cfRule>
    <cfRule type="expression" dxfId="13295" priority="348">
      <formula>INDIRECT("K"&amp;ROW())="Author"</formula>
    </cfRule>
  </conditionalFormatting>
  <conditionalFormatting sqref="H26">
    <cfRule type="expression" dxfId="13294" priority="341">
      <formula>INDIRECT("K"&amp;ROW())="Office"</formula>
    </cfRule>
    <cfRule type="expression" dxfId="13293" priority="342">
      <formula>INDIRECT("K"&amp;ROW())="Editor"</formula>
    </cfRule>
    <cfRule type="expression" dxfId="13292" priority="343">
      <formula>INDIRECT("K"&amp;ROW())="PPP"</formula>
    </cfRule>
    <cfRule type="expression" dxfId="13291" priority="344">
      <formula>INDIRECT("K"&amp;ROW())="Author"</formula>
    </cfRule>
  </conditionalFormatting>
  <conditionalFormatting sqref="F26">
    <cfRule type="expression" dxfId="13290" priority="337">
      <formula>INDIRECT("K"&amp;ROW())="Office"</formula>
    </cfRule>
    <cfRule type="expression" dxfId="13289" priority="338">
      <formula>INDIRECT("K"&amp;ROW())="Editor"</formula>
    </cfRule>
    <cfRule type="expression" dxfId="13288" priority="339">
      <formula>INDIRECT("K"&amp;ROW())="PPP"</formula>
    </cfRule>
    <cfRule type="expression" dxfId="13287" priority="340">
      <formula>INDIRECT("K"&amp;ROW())="Author"</formula>
    </cfRule>
  </conditionalFormatting>
  <conditionalFormatting sqref="L26">
    <cfRule type="expression" dxfId="13286" priority="333">
      <formula>INDIRECT("K"&amp;ROW())="Office"</formula>
    </cfRule>
    <cfRule type="expression" dxfId="13285" priority="334">
      <formula>INDIRECT("K"&amp;ROW())="Editor"</formula>
    </cfRule>
    <cfRule type="expression" dxfId="13284" priority="335">
      <formula>INDIRECT("K"&amp;ROW())="PPP"</formula>
    </cfRule>
    <cfRule type="expression" dxfId="13283" priority="336">
      <formula>INDIRECT("K"&amp;ROW())="Author"</formula>
    </cfRule>
  </conditionalFormatting>
  <conditionalFormatting sqref="J26 J36">
    <cfRule type="expression" dxfId="13282" priority="301">
      <formula>INDIRECT("K"&amp;ROW())="Office"</formula>
    </cfRule>
    <cfRule type="expression" dxfId="13281" priority="302">
      <formula>INDIRECT("K"&amp;ROW())="Editor"</formula>
    </cfRule>
    <cfRule type="expression" dxfId="13280" priority="303">
      <formula>INDIRECT("K"&amp;ROW())="PPP"</formula>
    </cfRule>
    <cfRule type="expression" dxfId="13279" priority="304">
      <formula>INDIRECT("K"&amp;ROW())="Author"</formula>
    </cfRule>
  </conditionalFormatting>
  <conditionalFormatting sqref="I27 B27:E27 G27">
    <cfRule type="expression" dxfId="13278" priority="297">
      <formula>INDIRECT("K"&amp;ROW())="Office"</formula>
    </cfRule>
    <cfRule type="expression" dxfId="13277" priority="298">
      <formula>INDIRECT("K"&amp;ROW())="Editor"</formula>
    </cfRule>
    <cfRule type="expression" dxfId="13276" priority="299">
      <formula>INDIRECT("K"&amp;ROW())="PPP"</formula>
    </cfRule>
    <cfRule type="expression" dxfId="13275" priority="300">
      <formula>INDIRECT("K"&amp;ROW())="Author"</formula>
    </cfRule>
  </conditionalFormatting>
  <conditionalFormatting sqref="A27">
    <cfRule type="expression" dxfId="13274" priority="293">
      <formula>INDIRECT("K"&amp;ROW())="Office"</formula>
    </cfRule>
    <cfRule type="expression" dxfId="13273" priority="294">
      <formula>INDIRECT("K"&amp;ROW())="Editor"</formula>
    </cfRule>
    <cfRule type="expression" dxfId="13272" priority="295">
      <formula>INDIRECT("K"&amp;ROW())="PPP"</formula>
    </cfRule>
    <cfRule type="expression" dxfId="13271" priority="296">
      <formula>INDIRECT("K"&amp;ROW())="Author"</formula>
    </cfRule>
  </conditionalFormatting>
  <conditionalFormatting sqref="K27">
    <cfRule type="expression" dxfId="13270" priority="289">
      <formula>INDIRECT("K"&amp;ROW())="Office"</formula>
    </cfRule>
    <cfRule type="expression" dxfId="13269" priority="290">
      <formula>INDIRECT("K"&amp;ROW())="Editor"</formula>
    </cfRule>
    <cfRule type="expression" dxfId="13268" priority="291">
      <formula>INDIRECT("K"&amp;ROW())="PPP"</formula>
    </cfRule>
    <cfRule type="expression" dxfId="13267" priority="292">
      <formula>INDIRECT("K"&amp;ROW())="Author"</formula>
    </cfRule>
  </conditionalFormatting>
  <conditionalFormatting sqref="H27">
    <cfRule type="expression" dxfId="13266" priority="285">
      <formula>INDIRECT("K"&amp;ROW())="Office"</formula>
    </cfRule>
    <cfRule type="expression" dxfId="13265" priority="286">
      <formula>INDIRECT("K"&amp;ROW())="Editor"</formula>
    </cfRule>
    <cfRule type="expression" dxfId="13264" priority="287">
      <formula>INDIRECT("K"&amp;ROW())="PPP"</formula>
    </cfRule>
    <cfRule type="expression" dxfId="13263" priority="288">
      <formula>INDIRECT("K"&amp;ROW())="Author"</formula>
    </cfRule>
  </conditionalFormatting>
  <conditionalFormatting sqref="F27">
    <cfRule type="expression" dxfId="13262" priority="281">
      <formula>INDIRECT("K"&amp;ROW())="Office"</formula>
    </cfRule>
    <cfRule type="expression" dxfId="13261" priority="282">
      <formula>INDIRECT("K"&amp;ROW())="Editor"</formula>
    </cfRule>
    <cfRule type="expression" dxfId="13260" priority="283">
      <formula>INDIRECT("K"&amp;ROW())="PPP"</formula>
    </cfRule>
    <cfRule type="expression" dxfId="13259" priority="284">
      <formula>INDIRECT("K"&amp;ROW())="Author"</formula>
    </cfRule>
  </conditionalFormatting>
  <conditionalFormatting sqref="L27">
    <cfRule type="expression" dxfId="13258" priority="277">
      <formula>INDIRECT("K"&amp;ROW())="Office"</formula>
    </cfRule>
    <cfRule type="expression" dxfId="13257" priority="278">
      <formula>INDIRECT("K"&amp;ROW())="Editor"</formula>
    </cfRule>
    <cfRule type="expression" dxfId="13256" priority="279">
      <formula>INDIRECT("K"&amp;ROW())="PPP"</formula>
    </cfRule>
    <cfRule type="expression" dxfId="13255" priority="280">
      <formula>INDIRECT("K"&amp;ROW())="Author"</formula>
    </cfRule>
  </conditionalFormatting>
  <conditionalFormatting sqref="J27">
    <cfRule type="expression" dxfId="13254" priority="273">
      <formula>INDIRECT("K"&amp;ROW())="Office"</formula>
    </cfRule>
    <cfRule type="expression" dxfId="13253" priority="274">
      <formula>INDIRECT("K"&amp;ROW())="Editor"</formula>
    </cfRule>
    <cfRule type="expression" dxfId="13252" priority="275">
      <formula>INDIRECT("K"&amp;ROW())="PPP"</formula>
    </cfRule>
    <cfRule type="expression" dxfId="13251" priority="276">
      <formula>INDIRECT("K"&amp;ROW())="Author"</formula>
    </cfRule>
  </conditionalFormatting>
  <conditionalFormatting sqref="I28 B28:E28 G28">
    <cfRule type="expression" dxfId="13250" priority="269">
      <formula>INDIRECT("K"&amp;ROW())="Office"</formula>
    </cfRule>
    <cfRule type="expression" dxfId="13249" priority="270">
      <formula>INDIRECT("K"&amp;ROW())="Editor"</formula>
    </cfRule>
    <cfRule type="expression" dxfId="13248" priority="271">
      <formula>INDIRECT("K"&amp;ROW())="PPP"</formula>
    </cfRule>
    <cfRule type="expression" dxfId="13247" priority="272">
      <formula>INDIRECT("K"&amp;ROW())="Author"</formula>
    </cfRule>
  </conditionalFormatting>
  <conditionalFormatting sqref="A28">
    <cfRule type="expression" dxfId="13246" priority="265">
      <formula>INDIRECT("K"&amp;ROW())="Office"</formula>
    </cfRule>
    <cfRule type="expression" dxfId="13245" priority="266">
      <formula>INDIRECT("K"&amp;ROW())="Editor"</formula>
    </cfRule>
    <cfRule type="expression" dxfId="13244" priority="267">
      <formula>INDIRECT("K"&amp;ROW())="PPP"</formula>
    </cfRule>
    <cfRule type="expression" dxfId="13243" priority="268">
      <formula>INDIRECT("K"&amp;ROW())="Author"</formula>
    </cfRule>
  </conditionalFormatting>
  <conditionalFormatting sqref="K28">
    <cfRule type="expression" dxfId="13242" priority="261">
      <formula>INDIRECT("K"&amp;ROW())="Office"</formula>
    </cfRule>
    <cfRule type="expression" dxfId="13241" priority="262">
      <formula>INDIRECT("K"&amp;ROW())="Editor"</formula>
    </cfRule>
    <cfRule type="expression" dxfId="13240" priority="263">
      <formula>INDIRECT("K"&amp;ROW())="PPP"</formula>
    </cfRule>
    <cfRule type="expression" dxfId="13239" priority="264">
      <formula>INDIRECT("K"&amp;ROW())="Author"</formula>
    </cfRule>
  </conditionalFormatting>
  <conditionalFormatting sqref="H28">
    <cfRule type="expression" dxfId="13238" priority="257">
      <formula>INDIRECT("K"&amp;ROW())="Office"</formula>
    </cfRule>
    <cfRule type="expression" dxfId="13237" priority="258">
      <formula>INDIRECT("K"&amp;ROW())="Editor"</formula>
    </cfRule>
    <cfRule type="expression" dxfId="13236" priority="259">
      <formula>INDIRECT("K"&amp;ROW())="PPP"</formula>
    </cfRule>
    <cfRule type="expression" dxfId="13235" priority="260">
      <formula>INDIRECT("K"&amp;ROW())="Author"</formula>
    </cfRule>
  </conditionalFormatting>
  <conditionalFormatting sqref="F28">
    <cfRule type="expression" dxfId="13234" priority="253">
      <formula>INDIRECT("K"&amp;ROW())="Office"</formula>
    </cfRule>
    <cfRule type="expression" dxfId="13233" priority="254">
      <formula>INDIRECT("K"&amp;ROW())="Editor"</formula>
    </cfRule>
    <cfRule type="expression" dxfId="13232" priority="255">
      <formula>INDIRECT("K"&amp;ROW())="PPP"</formula>
    </cfRule>
    <cfRule type="expression" dxfId="13231" priority="256">
      <formula>INDIRECT("K"&amp;ROW())="Author"</formula>
    </cfRule>
  </conditionalFormatting>
  <conditionalFormatting sqref="L28">
    <cfRule type="expression" dxfId="13230" priority="249">
      <formula>INDIRECT("K"&amp;ROW())="Office"</formula>
    </cfRule>
    <cfRule type="expression" dxfId="13229" priority="250">
      <formula>INDIRECT("K"&amp;ROW())="Editor"</formula>
    </cfRule>
    <cfRule type="expression" dxfId="13228" priority="251">
      <formula>INDIRECT("K"&amp;ROW())="PPP"</formula>
    </cfRule>
    <cfRule type="expression" dxfId="13227" priority="252">
      <formula>INDIRECT("K"&amp;ROW())="Author"</formula>
    </cfRule>
  </conditionalFormatting>
  <conditionalFormatting sqref="J28">
    <cfRule type="expression" dxfId="13226" priority="245">
      <formula>INDIRECT("K"&amp;ROW())="Office"</formula>
    </cfRule>
    <cfRule type="expression" dxfId="13225" priority="246">
      <formula>INDIRECT("K"&amp;ROW())="Editor"</formula>
    </cfRule>
    <cfRule type="expression" dxfId="13224" priority="247">
      <formula>INDIRECT("K"&amp;ROW())="PPP"</formula>
    </cfRule>
    <cfRule type="expression" dxfId="13223" priority="248">
      <formula>INDIRECT("K"&amp;ROW())="Author"</formula>
    </cfRule>
  </conditionalFormatting>
  <conditionalFormatting sqref="I29 B29:E29 G29">
    <cfRule type="expression" dxfId="13222" priority="241">
      <formula>INDIRECT("K"&amp;ROW())="Office"</formula>
    </cfRule>
    <cfRule type="expression" dxfId="13221" priority="242">
      <formula>INDIRECT("K"&amp;ROW())="Editor"</formula>
    </cfRule>
    <cfRule type="expression" dxfId="13220" priority="243">
      <formula>INDIRECT("K"&amp;ROW())="PPP"</formula>
    </cfRule>
    <cfRule type="expression" dxfId="13219" priority="244">
      <formula>INDIRECT("K"&amp;ROW())="Author"</formula>
    </cfRule>
  </conditionalFormatting>
  <conditionalFormatting sqref="A29">
    <cfRule type="expression" dxfId="13218" priority="237">
      <formula>INDIRECT("K"&amp;ROW())="Office"</formula>
    </cfRule>
    <cfRule type="expression" dxfId="13217" priority="238">
      <formula>INDIRECT("K"&amp;ROW())="Editor"</formula>
    </cfRule>
    <cfRule type="expression" dxfId="13216" priority="239">
      <formula>INDIRECT("K"&amp;ROW())="PPP"</formula>
    </cfRule>
    <cfRule type="expression" dxfId="13215" priority="240">
      <formula>INDIRECT("K"&amp;ROW())="Author"</formula>
    </cfRule>
  </conditionalFormatting>
  <conditionalFormatting sqref="K29">
    <cfRule type="expression" dxfId="13214" priority="233">
      <formula>INDIRECT("K"&amp;ROW())="Office"</formula>
    </cfRule>
    <cfRule type="expression" dxfId="13213" priority="234">
      <formula>INDIRECT("K"&amp;ROW())="Editor"</formula>
    </cfRule>
    <cfRule type="expression" dxfId="13212" priority="235">
      <formula>INDIRECT("K"&amp;ROW())="PPP"</formula>
    </cfRule>
    <cfRule type="expression" dxfId="13211" priority="236">
      <formula>INDIRECT("K"&amp;ROW())="Author"</formula>
    </cfRule>
  </conditionalFormatting>
  <conditionalFormatting sqref="H29">
    <cfRule type="expression" dxfId="13210" priority="229">
      <formula>INDIRECT("K"&amp;ROW())="Office"</formula>
    </cfRule>
    <cfRule type="expression" dxfId="13209" priority="230">
      <formula>INDIRECT("K"&amp;ROW())="Editor"</formula>
    </cfRule>
    <cfRule type="expression" dxfId="13208" priority="231">
      <formula>INDIRECT("K"&amp;ROW())="PPP"</formula>
    </cfRule>
    <cfRule type="expression" dxfId="13207" priority="232">
      <formula>INDIRECT("K"&amp;ROW())="Author"</formula>
    </cfRule>
  </conditionalFormatting>
  <conditionalFormatting sqref="F29">
    <cfRule type="expression" dxfId="13206" priority="225">
      <formula>INDIRECT("K"&amp;ROW())="Office"</formula>
    </cfRule>
    <cfRule type="expression" dxfId="13205" priority="226">
      <formula>INDIRECT("K"&amp;ROW())="Editor"</formula>
    </cfRule>
    <cfRule type="expression" dxfId="13204" priority="227">
      <formula>INDIRECT("K"&amp;ROW())="PPP"</formula>
    </cfRule>
    <cfRule type="expression" dxfId="13203" priority="228">
      <formula>INDIRECT("K"&amp;ROW())="Author"</formula>
    </cfRule>
  </conditionalFormatting>
  <conditionalFormatting sqref="L29">
    <cfRule type="expression" dxfId="13202" priority="221">
      <formula>INDIRECT("K"&amp;ROW())="Office"</formula>
    </cfRule>
    <cfRule type="expression" dxfId="13201" priority="222">
      <formula>INDIRECT("K"&amp;ROW())="Editor"</formula>
    </cfRule>
    <cfRule type="expression" dxfId="13200" priority="223">
      <formula>INDIRECT("K"&amp;ROW())="PPP"</formula>
    </cfRule>
    <cfRule type="expression" dxfId="13199" priority="224">
      <formula>INDIRECT("K"&amp;ROW())="Author"</formula>
    </cfRule>
  </conditionalFormatting>
  <conditionalFormatting sqref="J29">
    <cfRule type="expression" dxfId="13198" priority="217">
      <formula>INDIRECT("K"&amp;ROW())="Office"</formula>
    </cfRule>
    <cfRule type="expression" dxfId="13197" priority="218">
      <formula>INDIRECT("K"&amp;ROW())="Editor"</formula>
    </cfRule>
    <cfRule type="expression" dxfId="13196" priority="219">
      <formula>INDIRECT("K"&amp;ROW())="PPP"</formula>
    </cfRule>
    <cfRule type="expression" dxfId="13195" priority="220">
      <formula>INDIRECT("K"&amp;ROW())="Author"</formula>
    </cfRule>
  </conditionalFormatting>
  <conditionalFormatting sqref="I30 B30:E30 G30">
    <cfRule type="expression" dxfId="13194" priority="213">
      <formula>INDIRECT("K"&amp;ROW())="Office"</formula>
    </cfRule>
    <cfRule type="expression" dxfId="13193" priority="214">
      <formula>INDIRECT("K"&amp;ROW())="Editor"</formula>
    </cfRule>
    <cfRule type="expression" dxfId="13192" priority="215">
      <formula>INDIRECT("K"&amp;ROW())="PPP"</formula>
    </cfRule>
    <cfRule type="expression" dxfId="13191" priority="216">
      <formula>INDIRECT("K"&amp;ROW())="Author"</formula>
    </cfRule>
  </conditionalFormatting>
  <conditionalFormatting sqref="A30">
    <cfRule type="expression" dxfId="13190" priority="209">
      <formula>INDIRECT("K"&amp;ROW())="Office"</formula>
    </cfRule>
    <cfRule type="expression" dxfId="13189" priority="210">
      <formula>INDIRECT("K"&amp;ROW())="Editor"</formula>
    </cfRule>
    <cfRule type="expression" dxfId="13188" priority="211">
      <formula>INDIRECT("K"&amp;ROW())="PPP"</formula>
    </cfRule>
    <cfRule type="expression" dxfId="13187" priority="212">
      <formula>INDIRECT("K"&amp;ROW())="Author"</formula>
    </cfRule>
  </conditionalFormatting>
  <conditionalFormatting sqref="K30">
    <cfRule type="expression" dxfId="13186" priority="205">
      <formula>INDIRECT("K"&amp;ROW())="Office"</formula>
    </cfRule>
    <cfRule type="expression" dxfId="13185" priority="206">
      <formula>INDIRECT("K"&amp;ROW())="Editor"</formula>
    </cfRule>
    <cfRule type="expression" dxfId="13184" priority="207">
      <formula>INDIRECT("K"&amp;ROW())="PPP"</formula>
    </cfRule>
    <cfRule type="expression" dxfId="13183" priority="208">
      <formula>INDIRECT("K"&amp;ROW())="Author"</formula>
    </cfRule>
  </conditionalFormatting>
  <conditionalFormatting sqref="H30">
    <cfRule type="expression" dxfId="13182" priority="201">
      <formula>INDIRECT("K"&amp;ROW())="Office"</formula>
    </cfRule>
    <cfRule type="expression" dxfId="13181" priority="202">
      <formula>INDIRECT("K"&amp;ROW())="Editor"</formula>
    </cfRule>
    <cfRule type="expression" dxfId="13180" priority="203">
      <formula>INDIRECT("K"&amp;ROW())="PPP"</formula>
    </cfRule>
    <cfRule type="expression" dxfId="13179" priority="204">
      <formula>INDIRECT("K"&amp;ROW())="Author"</formula>
    </cfRule>
  </conditionalFormatting>
  <conditionalFormatting sqref="F30">
    <cfRule type="expression" dxfId="13178" priority="197">
      <formula>INDIRECT("K"&amp;ROW())="Office"</formula>
    </cfRule>
    <cfRule type="expression" dxfId="13177" priority="198">
      <formula>INDIRECT("K"&amp;ROW())="Editor"</formula>
    </cfRule>
    <cfRule type="expression" dxfId="13176" priority="199">
      <formula>INDIRECT("K"&amp;ROW())="PPP"</formula>
    </cfRule>
    <cfRule type="expression" dxfId="13175" priority="200">
      <formula>INDIRECT("K"&amp;ROW())="Author"</formula>
    </cfRule>
  </conditionalFormatting>
  <conditionalFormatting sqref="L30">
    <cfRule type="expression" dxfId="13174" priority="193">
      <formula>INDIRECT("K"&amp;ROW())="Office"</formula>
    </cfRule>
    <cfRule type="expression" dxfId="13173" priority="194">
      <formula>INDIRECT("K"&amp;ROW())="Editor"</formula>
    </cfRule>
    <cfRule type="expression" dxfId="13172" priority="195">
      <formula>INDIRECT("K"&amp;ROW())="PPP"</formula>
    </cfRule>
    <cfRule type="expression" dxfId="13171" priority="196">
      <formula>INDIRECT("K"&amp;ROW())="Author"</formula>
    </cfRule>
  </conditionalFormatting>
  <conditionalFormatting sqref="J30">
    <cfRule type="expression" dxfId="13170" priority="189">
      <formula>INDIRECT("K"&amp;ROW())="Office"</formula>
    </cfRule>
    <cfRule type="expression" dxfId="13169" priority="190">
      <formula>INDIRECT("K"&amp;ROW())="Editor"</formula>
    </cfRule>
    <cfRule type="expression" dxfId="13168" priority="191">
      <formula>INDIRECT("K"&amp;ROW())="PPP"</formula>
    </cfRule>
    <cfRule type="expression" dxfId="13167" priority="192">
      <formula>INDIRECT("K"&amp;ROW())="Author"</formula>
    </cfRule>
  </conditionalFormatting>
  <conditionalFormatting sqref="I31 B31:E31 G31">
    <cfRule type="expression" dxfId="13166" priority="185">
      <formula>INDIRECT("K"&amp;ROW())="Office"</formula>
    </cfRule>
    <cfRule type="expression" dxfId="13165" priority="186">
      <formula>INDIRECT("K"&amp;ROW())="Editor"</formula>
    </cfRule>
    <cfRule type="expression" dxfId="13164" priority="187">
      <formula>INDIRECT("K"&amp;ROW())="PPP"</formula>
    </cfRule>
    <cfRule type="expression" dxfId="13163" priority="188">
      <formula>INDIRECT("K"&amp;ROW())="Author"</formula>
    </cfRule>
  </conditionalFormatting>
  <conditionalFormatting sqref="A31">
    <cfRule type="expression" dxfId="13162" priority="181">
      <formula>INDIRECT("K"&amp;ROW())="Office"</formula>
    </cfRule>
    <cfRule type="expression" dxfId="13161" priority="182">
      <formula>INDIRECT("K"&amp;ROW())="Editor"</formula>
    </cfRule>
    <cfRule type="expression" dxfId="13160" priority="183">
      <formula>INDIRECT("K"&amp;ROW())="PPP"</formula>
    </cfRule>
    <cfRule type="expression" dxfId="13159" priority="184">
      <formula>INDIRECT("K"&amp;ROW())="Author"</formula>
    </cfRule>
  </conditionalFormatting>
  <conditionalFormatting sqref="K31">
    <cfRule type="expression" dxfId="13158" priority="177">
      <formula>INDIRECT("K"&amp;ROW())="Office"</formula>
    </cfRule>
    <cfRule type="expression" dxfId="13157" priority="178">
      <formula>INDIRECT("K"&amp;ROW())="Editor"</formula>
    </cfRule>
    <cfRule type="expression" dxfId="13156" priority="179">
      <formula>INDIRECT("K"&amp;ROW())="PPP"</formula>
    </cfRule>
    <cfRule type="expression" dxfId="13155" priority="180">
      <formula>INDIRECT("K"&amp;ROW())="Author"</formula>
    </cfRule>
  </conditionalFormatting>
  <conditionalFormatting sqref="H31">
    <cfRule type="expression" dxfId="13154" priority="173">
      <formula>INDIRECT("K"&amp;ROW())="Office"</formula>
    </cfRule>
    <cfRule type="expression" dxfId="13153" priority="174">
      <formula>INDIRECT("K"&amp;ROW())="Editor"</formula>
    </cfRule>
    <cfRule type="expression" dxfId="13152" priority="175">
      <formula>INDIRECT("K"&amp;ROW())="PPP"</formula>
    </cfRule>
    <cfRule type="expression" dxfId="13151" priority="176">
      <formula>INDIRECT("K"&amp;ROW())="Author"</formula>
    </cfRule>
  </conditionalFormatting>
  <conditionalFormatting sqref="F31">
    <cfRule type="expression" dxfId="13150" priority="169">
      <formula>INDIRECT("K"&amp;ROW())="Office"</formula>
    </cfRule>
    <cfRule type="expression" dxfId="13149" priority="170">
      <formula>INDIRECT("K"&amp;ROW())="Editor"</formula>
    </cfRule>
    <cfRule type="expression" dxfId="13148" priority="171">
      <formula>INDIRECT("K"&amp;ROW())="PPP"</formula>
    </cfRule>
    <cfRule type="expression" dxfId="13147" priority="172">
      <formula>INDIRECT("K"&amp;ROW())="Author"</formula>
    </cfRule>
  </conditionalFormatting>
  <conditionalFormatting sqref="L31">
    <cfRule type="expression" dxfId="13146" priority="165">
      <formula>INDIRECT("K"&amp;ROW())="Office"</formula>
    </cfRule>
    <cfRule type="expression" dxfId="13145" priority="166">
      <formula>INDIRECT("K"&amp;ROW())="Editor"</formula>
    </cfRule>
    <cfRule type="expression" dxfId="13144" priority="167">
      <formula>INDIRECT("K"&amp;ROW())="PPP"</formula>
    </cfRule>
    <cfRule type="expression" dxfId="13143" priority="168">
      <formula>INDIRECT("K"&amp;ROW())="Author"</formula>
    </cfRule>
  </conditionalFormatting>
  <conditionalFormatting sqref="J31">
    <cfRule type="expression" dxfId="13142" priority="161">
      <formula>INDIRECT("K"&amp;ROW())="Office"</formula>
    </cfRule>
    <cfRule type="expression" dxfId="13141" priority="162">
      <formula>INDIRECT("K"&amp;ROW())="Editor"</formula>
    </cfRule>
    <cfRule type="expression" dxfId="13140" priority="163">
      <formula>INDIRECT("K"&amp;ROW())="PPP"</formula>
    </cfRule>
    <cfRule type="expression" dxfId="13139" priority="164">
      <formula>INDIRECT("K"&amp;ROW())="Author"</formula>
    </cfRule>
  </conditionalFormatting>
  <conditionalFormatting sqref="I32 B32:E32 G32">
    <cfRule type="expression" dxfId="13138" priority="157">
      <formula>INDIRECT("K"&amp;ROW())="Office"</formula>
    </cfRule>
    <cfRule type="expression" dxfId="13137" priority="158">
      <formula>INDIRECT("K"&amp;ROW())="Editor"</formula>
    </cfRule>
    <cfRule type="expression" dxfId="13136" priority="159">
      <formula>INDIRECT("K"&amp;ROW())="PPP"</formula>
    </cfRule>
    <cfRule type="expression" dxfId="13135" priority="160">
      <formula>INDIRECT("K"&amp;ROW())="Author"</formula>
    </cfRule>
  </conditionalFormatting>
  <conditionalFormatting sqref="A32">
    <cfRule type="expression" dxfId="13134" priority="153">
      <formula>INDIRECT("K"&amp;ROW())="Office"</formula>
    </cfRule>
    <cfRule type="expression" dxfId="13133" priority="154">
      <formula>INDIRECT("K"&amp;ROW())="Editor"</formula>
    </cfRule>
    <cfRule type="expression" dxfId="13132" priority="155">
      <formula>INDIRECT("K"&amp;ROW())="PPP"</formula>
    </cfRule>
    <cfRule type="expression" dxfId="13131" priority="156">
      <formula>INDIRECT("K"&amp;ROW())="Author"</formula>
    </cfRule>
  </conditionalFormatting>
  <conditionalFormatting sqref="K32">
    <cfRule type="expression" dxfId="13130" priority="149">
      <formula>INDIRECT("K"&amp;ROW())="Office"</formula>
    </cfRule>
    <cfRule type="expression" dxfId="13129" priority="150">
      <formula>INDIRECT("K"&amp;ROW())="Editor"</formula>
    </cfRule>
    <cfRule type="expression" dxfId="13128" priority="151">
      <formula>INDIRECT("K"&amp;ROW())="PPP"</formula>
    </cfRule>
    <cfRule type="expression" dxfId="13127" priority="152">
      <formula>INDIRECT("K"&amp;ROW())="Author"</formula>
    </cfRule>
  </conditionalFormatting>
  <conditionalFormatting sqref="H32">
    <cfRule type="expression" dxfId="13126" priority="145">
      <formula>INDIRECT("K"&amp;ROW())="Office"</formula>
    </cfRule>
    <cfRule type="expression" dxfId="13125" priority="146">
      <formula>INDIRECT("K"&amp;ROW())="Editor"</formula>
    </cfRule>
    <cfRule type="expression" dxfId="13124" priority="147">
      <formula>INDIRECT("K"&amp;ROW())="PPP"</formula>
    </cfRule>
    <cfRule type="expression" dxfId="13123" priority="148">
      <formula>INDIRECT("K"&amp;ROW())="Author"</formula>
    </cfRule>
  </conditionalFormatting>
  <conditionalFormatting sqref="F32">
    <cfRule type="expression" dxfId="13122" priority="141">
      <formula>INDIRECT("K"&amp;ROW())="Office"</formula>
    </cfRule>
    <cfRule type="expression" dxfId="13121" priority="142">
      <formula>INDIRECT("K"&amp;ROW())="Editor"</formula>
    </cfRule>
    <cfRule type="expression" dxfId="13120" priority="143">
      <formula>INDIRECT("K"&amp;ROW())="PPP"</formula>
    </cfRule>
    <cfRule type="expression" dxfId="13119" priority="144">
      <formula>INDIRECT("K"&amp;ROW())="Author"</formula>
    </cfRule>
  </conditionalFormatting>
  <conditionalFormatting sqref="L32">
    <cfRule type="expression" dxfId="13118" priority="137">
      <formula>INDIRECT("K"&amp;ROW())="Office"</formula>
    </cfRule>
    <cfRule type="expression" dxfId="13117" priority="138">
      <formula>INDIRECT("K"&amp;ROW())="Editor"</formula>
    </cfRule>
    <cfRule type="expression" dxfId="13116" priority="139">
      <formula>INDIRECT("K"&amp;ROW())="PPP"</formula>
    </cfRule>
    <cfRule type="expression" dxfId="13115" priority="140">
      <formula>INDIRECT("K"&amp;ROW())="Author"</formula>
    </cfRule>
  </conditionalFormatting>
  <conditionalFormatting sqref="J32">
    <cfRule type="expression" dxfId="13114" priority="133">
      <formula>INDIRECT("K"&amp;ROW())="Office"</formula>
    </cfRule>
    <cfRule type="expression" dxfId="13113" priority="134">
      <formula>INDIRECT("K"&amp;ROW())="Editor"</formula>
    </cfRule>
    <cfRule type="expression" dxfId="13112" priority="135">
      <formula>INDIRECT("K"&amp;ROW())="PPP"</formula>
    </cfRule>
    <cfRule type="expression" dxfId="13111" priority="136">
      <formula>INDIRECT("K"&amp;ROW())="Author"</formula>
    </cfRule>
  </conditionalFormatting>
  <conditionalFormatting sqref="I33 B33:E33 G33">
    <cfRule type="expression" dxfId="13110" priority="105">
      <formula>INDIRECT("K"&amp;ROW())="Office"</formula>
    </cfRule>
    <cfRule type="expression" dxfId="13109" priority="106">
      <formula>INDIRECT("K"&amp;ROW())="Editor"</formula>
    </cfRule>
    <cfRule type="expression" dxfId="13108" priority="107">
      <formula>INDIRECT("K"&amp;ROW())="PPP"</formula>
    </cfRule>
    <cfRule type="expression" dxfId="13107" priority="108">
      <formula>INDIRECT("K"&amp;ROW())="Author"</formula>
    </cfRule>
  </conditionalFormatting>
  <conditionalFormatting sqref="A33">
    <cfRule type="expression" dxfId="13106" priority="101">
      <formula>INDIRECT("K"&amp;ROW())="Office"</formula>
    </cfRule>
    <cfRule type="expression" dxfId="13105" priority="102">
      <formula>INDIRECT("K"&amp;ROW())="Editor"</formula>
    </cfRule>
    <cfRule type="expression" dxfId="13104" priority="103">
      <formula>INDIRECT("K"&amp;ROW())="PPP"</formula>
    </cfRule>
    <cfRule type="expression" dxfId="13103" priority="104">
      <formula>INDIRECT("K"&amp;ROW())="Author"</formula>
    </cfRule>
  </conditionalFormatting>
  <conditionalFormatting sqref="K33">
    <cfRule type="expression" dxfId="13102" priority="97">
      <formula>INDIRECT("K"&amp;ROW())="Office"</formula>
    </cfRule>
    <cfRule type="expression" dxfId="13101" priority="98">
      <formula>INDIRECT("K"&amp;ROW())="Editor"</formula>
    </cfRule>
    <cfRule type="expression" dxfId="13100" priority="99">
      <formula>INDIRECT("K"&amp;ROW())="PPP"</formula>
    </cfRule>
    <cfRule type="expression" dxfId="13099" priority="100">
      <formula>INDIRECT("K"&amp;ROW())="Author"</formula>
    </cfRule>
  </conditionalFormatting>
  <conditionalFormatting sqref="H33">
    <cfRule type="expression" dxfId="13098" priority="93">
      <formula>INDIRECT("K"&amp;ROW())="Office"</formula>
    </cfRule>
    <cfRule type="expression" dxfId="13097" priority="94">
      <formula>INDIRECT("K"&amp;ROW())="Editor"</formula>
    </cfRule>
    <cfRule type="expression" dxfId="13096" priority="95">
      <formula>INDIRECT("K"&amp;ROW())="PPP"</formula>
    </cfRule>
    <cfRule type="expression" dxfId="13095" priority="96">
      <formula>INDIRECT("K"&amp;ROW())="Author"</formula>
    </cfRule>
  </conditionalFormatting>
  <conditionalFormatting sqref="F33">
    <cfRule type="expression" dxfId="13094" priority="89">
      <formula>INDIRECT("K"&amp;ROW())="Office"</formula>
    </cfRule>
    <cfRule type="expression" dxfId="13093" priority="90">
      <formula>INDIRECT("K"&amp;ROW())="Editor"</formula>
    </cfRule>
    <cfRule type="expression" dxfId="13092" priority="91">
      <formula>INDIRECT("K"&amp;ROW())="PPP"</formula>
    </cfRule>
    <cfRule type="expression" dxfId="13091" priority="92">
      <formula>INDIRECT("K"&amp;ROW())="Author"</formula>
    </cfRule>
  </conditionalFormatting>
  <conditionalFormatting sqref="L33">
    <cfRule type="expression" dxfId="13090" priority="85">
      <formula>INDIRECT("K"&amp;ROW())="Office"</formula>
    </cfRule>
    <cfRule type="expression" dxfId="13089" priority="86">
      <formula>INDIRECT("K"&amp;ROW())="Editor"</formula>
    </cfRule>
    <cfRule type="expression" dxfId="13088" priority="87">
      <formula>INDIRECT("K"&amp;ROW())="PPP"</formula>
    </cfRule>
    <cfRule type="expression" dxfId="13087" priority="88">
      <formula>INDIRECT("K"&amp;ROW())="Author"</formula>
    </cfRule>
  </conditionalFormatting>
  <conditionalFormatting sqref="J33">
    <cfRule type="expression" dxfId="13086" priority="81">
      <formula>INDIRECT("K"&amp;ROW())="Office"</formula>
    </cfRule>
    <cfRule type="expression" dxfId="13085" priority="82">
      <formula>INDIRECT("K"&amp;ROW())="Editor"</formula>
    </cfRule>
    <cfRule type="expression" dxfId="13084" priority="83">
      <formula>INDIRECT("K"&amp;ROW())="PPP"</formula>
    </cfRule>
    <cfRule type="expression" dxfId="13083" priority="84">
      <formula>INDIRECT("K"&amp;ROW())="Author"</formula>
    </cfRule>
  </conditionalFormatting>
  <conditionalFormatting sqref="I34 B34:E34 G34">
    <cfRule type="expression" dxfId="13082" priority="77">
      <formula>INDIRECT("K"&amp;ROW())="Office"</formula>
    </cfRule>
    <cfRule type="expression" dxfId="13081" priority="78">
      <formula>INDIRECT("K"&amp;ROW())="Editor"</formula>
    </cfRule>
    <cfRule type="expression" dxfId="13080" priority="79">
      <formula>INDIRECT("K"&amp;ROW())="PPP"</formula>
    </cfRule>
    <cfRule type="expression" dxfId="13079" priority="80">
      <formula>INDIRECT("K"&amp;ROW())="Author"</formula>
    </cfRule>
  </conditionalFormatting>
  <conditionalFormatting sqref="A34">
    <cfRule type="expression" dxfId="13078" priority="73">
      <formula>INDIRECT("K"&amp;ROW())="Office"</formula>
    </cfRule>
    <cfRule type="expression" dxfId="13077" priority="74">
      <formula>INDIRECT("K"&amp;ROW())="Editor"</formula>
    </cfRule>
    <cfRule type="expression" dxfId="13076" priority="75">
      <formula>INDIRECT("K"&amp;ROW())="PPP"</formula>
    </cfRule>
    <cfRule type="expression" dxfId="13075" priority="76">
      <formula>INDIRECT("K"&amp;ROW())="Author"</formula>
    </cfRule>
  </conditionalFormatting>
  <conditionalFormatting sqref="K34">
    <cfRule type="expression" dxfId="13074" priority="69">
      <formula>INDIRECT("K"&amp;ROW())="Office"</formula>
    </cfRule>
    <cfRule type="expression" dxfId="13073" priority="70">
      <formula>INDIRECT("K"&amp;ROW())="Editor"</formula>
    </cfRule>
    <cfRule type="expression" dxfId="13072" priority="71">
      <formula>INDIRECT("K"&amp;ROW())="PPP"</formula>
    </cfRule>
    <cfRule type="expression" dxfId="13071" priority="72">
      <formula>INDIRECT("K"&amp;ROW())="Author"</formula>
    </cfRule>
  </conditionalFormatting>
  <conditionalFormatting sqref="H34">
    <cfRule type="expression" dxfId="13070" priority="65">
      <formula>INDIRECT("K"&amp;ROW())="Office"</formula>
    </cfRule>
    <cfRule type="expression" dxfId="13069" priority="66">
      <formula>INDIRECT("K"&amp;ROW())="Editor"</formula>
    </cfRule>
    <cfRule type="expression" dxfId="13068" priority="67">
      <formula>INDIRECT("K"&amp;ROW())="PPP"</formula>
    </cfRule>
    <cfRule type="expression" dxfId="13067" priority="68">
      <formula>INDIRECT("K"&amp;ROW())="Author"</formula>
    </cfRule>
  </conditionalFormatting>
  <conditionalFormatting sqref="F34">
    <cfRule type="expression" dxfId="13066" priority="61">
      <formula>INDIRECT("K"&amp;ROW())="Office"</formula>
    </cfRule>
    <cfRule type="expression" dxfId="13065" priority="62">
      <formula>INDIRECT("K"&amp;ROW())="Editor"</formula>
    </cfRule>
    <cfRule type="expression" dxfId="13064" priority="63">
      <formula>INDIRECT("K"&amp;ROW())="PPP"</formula>
    </cfRule>
    <cfRule type="expression" dxfId="13063" priority="64">
      <formula>INDIRECT("K"&amp;ROW())="Author"</formula>
    </cfRule>
  </conditionalFormatting>
  <conditionalFormatting sqref="L34">
    <cfRule type="expression" dxfId="13062" priority="57">
      <formula>INDIRECT("K"&amp;ROW())="Office"</formula>
    </cfRule>
    <cfRule type="expression" dxfId="13061" priority="58">
      <formula>INDIRECT("K"&amp;ROW())="Editor"</formula>
    </cfRule>
    <cfRule type="expression" dxfId="13060" priority="59">
      <formula>INDIRECT("K"&amp;ROW())="PPP"</formula>
    </cfRule>
    <cfRule type="expression" dxfId="13059" priority="60">
      <formula>INDIRECT("K"&amp;ROW())="Author"</formula>
    </cfRule>
  </conditionalFormatting>
  <conditionalFormatting sqref="J34">
    <cfRule type="expression" dxfId="13058" priority="53">
      <formula>INDIRECT("K"&amp;ROW())="Office"</formula>
    </cfRule>
    <cfRule type="expression" dxfId="13057" priority="54">
      <formula>INDIRECT("K"&amp;ROW())="Editor"</formula>
    </cfRule>
    <cfRule type="expression" dxfId="13056" priority="55">
      <formula>INDIRECT("K"&amp;ROW())="PPP"</formula>
    </cfRule>
    <cfRule type="expression" dxfId="13055" priority="56">
      <formula>INDIRECT("K"&amp;ROW())="Author"</formula>
    </cfRule>
  </conditionalFormatting>
  <conditionalFormatting sqref="I35 B35:E35 G35">
    <cfRule type="expression" dxfId="13054" priority="49">
      <formula>INDIRECT("K"&amp;ROW())="Office"</formula>
    </cfRule>
    <cfRule type="expression" dxfId="13053" priority="50">
      <formula>INDIRECT("K"&amp;ROW())="Editor"</formula>
    </cfRule>
    <cfRule type="expression" dxfId="13052" priority="51">
      <formula>INDIRECT("K"&amp;ROW())="PPP"</formula>
    </cfRule>
    <cfRule type="expression" dxfId="13051" priority="52">
      <formula>INDIRECT("K"&amp;ROW())="Author"</formula>
    </cfRule>
  </conditionalFormatting>
  <conditionalFormatting sqref="A35">
    <cfRule type="expression" dxfId="13050" priority="45">
      <formula>INDIRECT("K"&amp;ROW())="Office"</formula>
    </cfRule>
    <cfRule type="expression" dxfId="13049" priority="46">
      <formula>INDIRECT("K"&amp;ROW())="Editor"</formula>
    </cfRule>
    <cfRule type="expression" dxfId="13048" priority="47">
      <formula>INDIRECT("K"&amp;ROW())="PPP"</formula>
    </cfRule>
    <cfRule type="expression" dxfId="13047" priority="48">
      <formula>INDIRECT("K"&amp;ROW())="Author"</formula>
    </cfRule>
  </conditionalFormatting>
  <conditionalFormatting sqref="K35">
    <cfRule type="expression" dxfId="13046" priority="41">
      <formula>INDIRECT("K"&amp;ROW())="Office"</formula>
    </cfRule>
    <cfRule type="expression" dxfId="13045" priority="42">
      <formula>INDIRECT("K"&amp;ROW())="Editor"</formula>
    </cfRule>
    <cfRule type="expression" dxfId="13044" priority="43">
      <formula>INDIRECT("K"&amp;ROW())="PPP"</formula>
    </cfRule>
    <cfRule type="expression" dxfId="13043" priority="44">
      <formula>INDIRECT("K"&amp;ROW())="Author"</formula>
    </cfRule>
  </conditionalFormatting>
  <conditionalFormatting sqref="H35">
    <cfRule type="expression" dxfId="13042" priority="37">
      <formula>INDIRECT("K"&amp;ROW())="Office"</formula>
    </cfRule>
    <cfRule type="expression" dxfId="13041" priority="38">
      <formula>INDIRECT("K"&amp;ROW())="Editor"</formula>
    </cfRule>
    <cfRule type="expression" dxfId="13040" priority="39">
      <formula>INDIRECT("K"&amp;ROW())="PPP"</formula>
    </cfRule>
    <cfRule type="expression" dxfId="13039" priority="40">
      <formula>INDIRECT("K"&amp;ROW())="Author"</formula>
    </cfRule>
  </conditionalFormatting>
  <conditionalFormatting sqref="F35">
    <cfRule type="expression" dxfId="13038" priority="33">
      <formula>INDIRECT("K"&amp;ROW())="Office"</formula>
    </cfRule>
    <cfRule type="expression" dxfId="13037" priority="34">
      <formula>INDIRECT("K"&amp;ROW())="Editor"</formula>
    </cfRule>
    <cfRule type="expression" dxfId="13036" priority="35">
      <formula>INDIRECT("K"&amp;ROW())="PPP"</formula>
    </cfRule>
    <cfRule type="expression" dxfId="13035" priority="36">
      <formula>INDIRECT("K"&amp;ROW())="Author"</formula>
    </cfRule>
  </conditionalFormatting>
  <conditionalFormatting sqref="L35">
    <cfRule type="expression" dxfId="13034" priority="29">
      <formula>INDIRECT("K"&amp;ROW())="Office"</formula>
    </cfRule>
    <cfRule type="expression" dxfId="13033" priority="30">
      <formula>INDIRECT("K"&amp;ROW())="Editor"</formula>
    </cfRule>
    <cfRule type="expression" dxfId="13032" priority="31">
      <formula>INDIRECT("K"&amp;ROW())="PPP"</formula>
    </cfRule>
    <cfRule type="expression" dxfId="13031" priority="32">
      <formula>INDIRECT("K"&amp;ROW())="Author"</formula>
    </cfRule>
  </conditionalFormatting>
  <conditionalFormatting sqref="J35">
    <cfRule type="expression" dxfId="13030" priority="25">
      <formula>INDIRECT("K"&amp;ROW())="Office"</formula>
    </cfRule>
    <cfRule type="expression" dxfId="13029" priority="26">
      <formula>INDIRECT("K"&amp;ROW())="Editor"</formula>
    </cfRule>
    <cfRule type="expression" dxfId="13028" priority="27">
      <formula>INDIRECT("K"&amp;ROW())="PPP"</formula>
    </cfRule>
    <cfRule type="expression" dxfId="13027" priority="28">
      <formula>INDIRECT("K"&amp;ROW())="Author"</formula>
    </cfRule>
  </conditionalFormatting>
  <pageMargins left="0.25" right="0.25" top="0.75" bottom="0.75" header="0.3" footer="0.3"/>
  <pageSetup paperSize="9" scale="56" fitToHeight="0" orientation="portrait"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310"/>
  <sheetViews>
    <sheetView showGridLines="0" zoomScale="90" zoomScaleNormal="90" zoomScaleSheetLayoutView="100" workbookViewId="0">
      <selection activeCell="N8" sqref="N8"/>
    </sheetView>
  </sheetViews>
  <sheetFormatPr defaultColWidth="9.42578125" defaultRowHeight="14.25" outlineLevelRow="1"/>
  <cols>
    <col min="1" max="3" width="5.5703125" style="22" customWidth="1"/>
    <col min="4" max="4" width="13.42578125" style="22" customWidth="1"/>
    <col min="5" max="5" width="7.42578125" style="22" customWidth="1"/>
    <col min="6" max="6" width="18.42578125" style="22" customWidth="1"/>
    <col min="7" max="7" width="6.5703125" style="22" customWidth="1"/>
    <col min="8" max="8" width="74.5703125" style="76" customWidth="1"/>
    <col min="9" max="9" width="15" style="22" customWidth="1"/>
    <col min="10" max="10" width="12.42578125" style="22" customWidth="1"/>
    <col min="11" max="11" width="15" style="22" customWidth="1"/>
    <col min="12" max="12" width="21.5703125" style="22" customWidth="1"/>
    <col min="13" max="14" width="12.5703125" style="22" customWidth="1"/>
    <col min="15" max="16384" width="9.42578125" style="22"/>
  </cols>
  <sheetData>
    <row r="1" spans="1:14" ht="23.25">
      <c r="A1" s="23" t="s">
        <v>531</v>
      </c>
      <c r="B1" s="23"/>
      <c r="C1" s="23"/>
      <c r="D1" s="23"/>
      <c r="E1" s="23"/>
      <c r="F1" s="23"/>
      <c r="G1" s="23"/>
      <c r="H1" s="23"/>
      <c r="I1" s="23"/>
      <c r="J1" s="23"/>
      <c r="K1" s="23"/>
      <c r="L1" s="23"/>
      <c r="M1" s="103"/>
      <c r="N1" s="103"/>
    </row>
    <row r="2" spans="1:14">
      <c r="H2" s="80"/>
    </row>
    <row r="3" spans="1:14">
      <c r="F3" s="374" t="s">
        <v>3018</v>
      </c>
      <c r="G3" s="376">
        <v>8</v>
      </c>
      <c r="H3" s="105" t="s">
        <v>122</v>
      </c>
      <c r="I3" s="114">
        <f ca="1">COUNTIF(K:K,"&gt;="&amp;TODAY()-7)</f>
        <v>1</v>
      </c>
    </row>
    <row r="4" spans="1:14">
      <c r="F4" s="375"/>
      <c r="G4" s="377"/>
      <c r="H4" s="105" t="s">
        <v>3019</v>
      </c>
      <c r="I4" s="114">
        <f>COUNTIF(A:A,G3)</f>
        <v>31</v>
      </c>
    </row>
    <row r="6" spans="1:14" ht="45">
      <c r="A6" s="283" t="s">
        <v>3016</v>
      </c>
      <c r="B6" s="283" t="s">
        <v>3017</v>
      </c>
      <c r="C6" s="284" t="s">
        <v>113</v>
      </c>
      <c r="D6" s="285" t="s">
        <v>0</v>
      </c>
      <c r="E6" s="285" t="s">
        <v>4</v>
      </c>
      <c r="F6" s="285" t="s">
        <v>1</v>
      </c>
      <c r="G6" s="285" t="s">
        <v>379</v>
      </c>
      <c r="H6" s="286" t="s">
        <v>2</v>
      </c>
      <c r="I6" s="287" t="s">
        <v>20</v>
      </c>
      <c r="J6" s="287" t="s">
        <v>106</v>
      </c>
      <c r="K6" s="287" t="s">
        <v>121</v>
      </c>
      <c r="L6" s="287" t="s">
        <v>1907</v>
      </c>
      <c r="M6" s="287" t="s">
        <v>3523</v>
      </c>
      <c r="N6" s="287" t="s">
        <v>3524</v>
      </c>
    </row>
    <row r="7" spans="1:14" ht="14.65" customHeight="1">
      <c r="A7" s="281" t="s">
        <v>3953</v>
      </c>
      <c r="B7" s="280"/>
      <c r="C7" s="280"/>
      <c r="D7" s="280"/>
      <c r="E7" s="280"/>
      <c r="F7" s="280"/>
      <c r="G7" s="280"/>
      <c r="H7" s="280"/>
      <c r="I7" s="280"/>
      <c r="J7" s="280"/>
      <c r="K7" s="280"/>
      <c r="L7" s="280"/>
      <c r="M7" s="56"/>
      <c r="N7" s="282"/>
    </row>
    <row r="8" spans="1:14" ht="28.5">
      <c r="A8" s="118">
        <v>8</v>
      </c>
      <c r="B8" s="118">
        <v>31</v>
      </c>
      <c r="C8" s="93" t="s">
        <v>3826</v>
      </c>
      <c r="D8" s="70" t="s">
        <v>3827</v>
      </c>
      <c r="E8" s="70" t="s">
        <v>351</v>
      </c>
      <c r="F8" s="70" t="s">
        <v>3828</v>
      </c>
      <c r="G8" s="70" t="s">
        <v>626</v>
      </c>
      <c r="H8" s="89" t="s">
        <v>3829</v>
      </c>
      <c r="I8" s="72">
        <v>43727</v>
      </c>
      <c r="J8" s="65">
        <v>44</v>
      </c>
      <c r="K8" s="72">
        <v>20</v>
      </c>
      <c r="L8" s="74"/>
      <c r="M8" s="33" t="s">
        <v>3688</v>
      </c>
      <c r="N8" s="33">
        <v>20</v>
      </c>
    </row>
    <row r="9" spans="1:14" ht="57">
      <c r="A9" s="118">
        <v>8</v>
      </c>
      <c r="B9" s="118">
        <v>30</v>
      </c>
      <c r="C9" s="93" t="s">
        <v>3619</v>
      </c>
      <c r="D9" s="70" t="s">
        <v>3621</v>
      </c>
      <c r="E9" s="70" t="s">
        <v>230</v>
      </c>
      <c r="F9" s="70" t="s">
        <v>3622</v>
      </c>
      <c r="G9" s="70" t="s">
        <v>433</v>
      </c>
      <c r="H9" s="89" t="s">
        <v>3624</v>
      </c>
      <c r="I9" s="72">
        <v>43598</v>
      </c>
      <c r="J9" s="65">
        <v>62</v>
      </c>
      <c r="K9" s="72">
        <v>44029</v>
      </c>
      <c r="L9" s="73"/>
      <c r="M9" s="65" t="s">
        <v>3688</v>
      </c>
      <c r="N9" s="65">
        <v>38</v>
      </c>
    </row>
    <row r="10" spans="1:14" ht="25.5">
      <c r="A10" s="118">
        <v>8</v>
      </c>
      <c r="B10" s="118">
        <v>29</v>
      </c>
      <c r="C10" s="93" t="s">
        <v>3937</v>
      </c>
      <c r="D10" s="70" t="s">
        <v>3938</v>
      </c>
      <c r="E10" s="70" t="s">
        <v>230</v>
      </c>
      <c r="F10" s="70" t="s">
        <v>3939</v>
      </c>
      <c r="G10" s="70" t="s">
        <v>433</v>
      </c>
      <c r="H10" s="89" t="s">
        <v>3992</v>
      </c>
      <c r="I10" s="72">
        <v>43805</v>
      </c>
      <c r="J10" s="65">
        <v>31</v>
      </c>
      <c r="K10" s="72">
        <v>44020</v>
      </c>
      <c r="L10" s="73"/>
      <c r="M10" s="65" t="s">
        <v>3688</v>
      </c>
      <c r="N10" s="65">
        <v>9</v>
      </c>
    </row>
    <row r="11" spans="1:14" ht="28.5">
      <c r="A11" s="118">
        <v>8</v>
      </c>
      <c r="B11" s="118">
        <v>28</v>
      </c>
      <c r="C11" s="93" t="s">
        <v>3740</v>
      </c>
      <c r="D11" s="70" t="s">
        <v>3741</v>
      </c>
      <c r="E11" s="70" t="s">
        <v>230</v>
      </c>
      <c r="F11" s="70" t="s">
        <v>3742</v>
      </c>
      <c r="G11" s="70" t="s">
        <v>694</v>
      </c>
      <c r="H11" s="89" t="s">
        <v>3743</v>
      </c>
      <c r="I11" s="72">
        <v>43656</v>
      </c>
      <c r="J11" s="65">
        <v>51</v>
      </c>
      <c r="K11" s="72">
        <v>44014</v>
      </c>
      <c r="L11" s="73"/>
      <c r="M11" s="65" t="s">
        <v>3688</v>
      </c>
      <c r="N11" s="65">
        <v>26</v>
      </c>
    </row>
    <row r="12" spans="1:14" ht="38.25">
      <c r="A12" s="118">
        <v>8</v>
      </c>
      <c r="B12" s="118">
        <v>27</v>
      </c>
      <c r="C12" s="93" t="s">
        <v>4039</v>
      </c>
      <c r="D12" s="70" t="s">
        <v>4043</v>
      </c>
      <c r="E12" s="70" t="s">
        <v>230</v>
      </c>
      <c r="F12" s="70" t="s">
        <v>4044</v>
      </c>
      <c r="G12" s="70" t="s">
        <v>390</v>
      </c>
      <c r="H12" s="89" t="s">
        <v>4049</v>
      </c>
      <c r="I12" s="72">
        <v>43873</v>
      </c>
      <c r="J12" s="65">
        <v>20</v>
      </c>
      <c r="K12" s="72">
        <v>44012</v>
      </c>
      <c r="L12" s="73"/>
      <c r="M12" s="65" t="s">
        <v>3734</v>
      </c>
      <c r="N12" s="65" t="s">
        <v>4226</v>
      </c>
    </row>
    <row r="13" spans="1:14" ht="25.5">
      <c r="A13" s="118">
        <v>8</v>
      </c>
      <c r="B13" s="118">
        <v>26</v>
      </c>
      <c r="C13" s="93" t="s">
        <v>3886</v>
      </c>
      <c r="D13" s="70" t="s">
        <v>3887</v>
      </c>
      <c r="E13" s="70" t="s">
        <v>351</v>
      </c>
      <c r="F13" s="70" t="s">
        <v>3888</v>
      </c>
      <c r="G13" s="70" t="s">
        <v>433</v>
      </c>
      <c r="H13" s="89" t="s">
        <v>3889</v>
      </c>
      <c r="I13" s="72">
        <v>43774</v>
      </c>
      <c r="J13" s="65">
        <v>33</v>
      </c>
      <c r="K13" s="72">
        <v>44005</v>
      </c>
      <c r="L13" s="73"/>
      <c r="M13" s="65" t="s">
        <v>3688</v>
      </c>
      <c r="N13" s="65">
        <v>9</v>
      </c>
    </row>
    <row r="14" spans="1:14" ht="25.5">
      <c r="A14" s="118">
        <v>8</v>
      </c>
      <c r="B14" s="118">
        <v>25</v>
      </c>
      <c r="C14" s="93" t="s">
        <v>3984</v>
      </c>
      <c r="D14" s="70" t="s">
        <v>3989</v>
      </c>
      <c r="E14" s="70" t="s">
        <v>230</v>
      </c>
      <c r="F14" s="70" t="s">
        <v>3990</v>
      </c>
      <c r="G14" s="70" t="s">
        <v>626</v>
      </c>
      <c r="H14" s="89" t="s">
        <v>3995</v>
      </c>
      <c r="I14" s="72">
        <v>43843</v>
      </c>
      <c r="J14" s="65">
        <v>22</v>
      </c>
      <c r="K14" s="72">
        <v>43999</v>
      </c>
      <c r="L14" s="73"/>
      <c r="M14" s="65" t="s">
        <v>3734</v>
      </c>
      <c r="N14" s="65" t="str">
        <f t="shared" ref="N14:N15" si="0">IF(M14="Y",J14-24,"-")</f>
        <v>-</v>
      </c>
    </row>
    <row r="15" spans="1:14" ht="25.5">
      <c r="A15" s="118">
        <v>8</v>
      </c>
      <c r="B15" s="118">
        <v>24</v>
      </c>
      <c r="C15" s="93" t="s">
        <v>3833</v>
      </c>
      <c r="D15" s="70" t="s">
        <v>3834</v>
      </c>
      <c r="E15" s="70" t="s">
        <v>230</v>
      </c>
      <c r="F15" s="70" t="s">
        <v>3835</v>
      </c>
      <c r="G15" s="70" t="s">
        <v>694</v>
      </c>
      <c r="H15" s="89" t="s">
        <v>3839</v>
      </c>
      <c r="I15" s="72">
        <v>43739</v>
      </c>
      <c r="J15" s="65">
        <v>36.285714285714285</v>
      </c>
      <c r="K15" s="72">
        <v>43993</v>
      </c>
      <c r="L15" s="73"/>
      <c r="M15" s="65" t="s">
        <v>3688</v>
      </c>
      <c r="N15" s="65">
        <f t="shared" si="0"/>
        <v>12.285714285714285</v>
      </c>
    </row>
    <row r="16" spans="1:14" ht="38.25">
      <c r="A16" s="118">
        <v>8</v>
      </c>
      <c r="B16" s="118">
        <v>23</v>
      </c>
      <c r="C16" s="93" t="s">
        <v>3567</v>
      </c>
      <c r="D16" s="70" t="s">
        <v>3568</v>
      </c>
      <c r="E16" s="70" t="s">
        <v>230</v>
      </c>
      <c r="F16" s="70" t="s">
        <v>3569</v>
      </c>
      <c r="G16" s="70" t="s">
        <v>626</v>
      </c>
      <c r="H16" s="89" t="s">
        <v>3583</v>
      </c>
      <c r="I16" s="72">
        <v>43560</v>
      </c>
      <c r="J16" s="65">
        <v>60</v>
      </c>
      <c r="K16" s="72">
        <v>43983</v>
      </c>
      <c r="L16" s="73"/>
      <c r="M16" s="65" t="s">
        <v>3688</v>
      </c>
      <c r="N16" s="65">
        <f t="shared" ref="N16:N20" si="1">IF(M16="Y",J16-24,"-")</f>
        <v>36</v>
      </c>
    </row>
    <row r="17" spans="1:14">
      <c r="A17" s="118">
        <v>8</v>
      </c>
      <c r="B17" s="118">
        <v>22</v>
      </c>
      <c r="C17" s="93" t="s">
        <v>4009</v>
      </c>
      <c r="D17" s="70" t="s">
        <v>4010</v>
      </c>
      <c r="E17" s="70" t="s">
        <v>230</v>
      </c>
      <c r="F17" s="70" t="s">
        <v>4011</v>
      </c>
      <c r="G17" s="70" t="s">
        <v>411</v>
      </c>
      <c r="H17" s="89" t="s">
        <v>4020</v>
      </c>
      <c r="I17" s="72">
        <v>43854</v>
      </c>
      <c r="J17" s="65">
        <v>14</v>
      </c>
      <c r="K17" s="72">
        <v>43952</v>
      </c>
      <c r="L17" s="73"/>
      <c r="M17" s="65" t="s">
        <v>3734</v>
      </c>
      <c r="N17" s="65" t="str">
        <f t="shared" si="1"/>
        <v>-</v>
      </c>
    </row>
    <row r="18" spans="1:14" ht="25.5">
      <c r="A18" s="118">
        <v>8</v>
      </c>
      <c r="B18" s="118">
        <v>21</v>
      </c>
      <c r="C18" s="93" t="s">
        <v>3809</v>
      </c>
      <c r="D18" s="70" t="s">
        <v>3810</v>
      </c>
      <c r="E18" s="70" t="s">
        <v>230</v>
      </c>
      <c r="F18" s="70" t="s">
        <v>3811</v>
      </c>
      <c r="G18" s="70" t="s">
        <v>411</v>
      </c>
      <c r="H18" s="89" t="s">
        <v>3812</v>
      </c>
      <c r="I18" s="72">
        <v>43718</v>
      </c>
      <c r="J18" s="65">
        <v>33.428571428571431</v>
      </c>
      <c r="K18" s="72">
        <v>43952</v>
      </c>
      <c r="L18" s="73"/>
      <c r="M18" s="65" t="s">
        <v>3688</v>
      </c>
      <c r="N18" s="65">
        <f t="shared" si="1"/>
        <v>9.4285714285714306</v>
      </c>
    </row>
    <row r="19" spans="1:14" ht="25.5">
      <c r="A19" s="118">
        <v>8</v>
      </c>
      <c r="B19" s="118">
        <v>20</v>
      </c>
      <c r="C19" s="93" t="s">
        <v>3547</v>
      </c>
      <c r="D19" s="70" t="s">
        <v>3549</v>
      </c>
      <c r="E19" s="70" t="s">
        <v>351</v>
      </c>
      <c r="F19" s="70" t="s">
        <v>3550</v>
      </c>
      <c r="G19" s="70" t="s">
        <v>411</v>
      </c>
      <c r="H19" s="89" t="s">
        <v>3554</v>
      </c>
      <c r="I19" s="72">
        <v>43551</v>
      </c>
      <c r="J19" s="65">
        <v>55.285714285714285</v>
      </c>
      <c r="K19" s="72">
        <v>43938</v>
      </c>
      <c r="L19" s="73"/>
      <c r="M19" s="65" t="s">
        <v>3762</v>
      </c>
      <c r="N19" s="65">
        <f t="shared" si="1"/>
        <v>31.285714285714285</v>
      </c>
    </row>
    <row r="20" spans="1:14" ht="25.5">
      <c r="A20" s="118">
        <v>8</v>
      </c>
      <c r="B20" s="118">
        <v>19</v>
      </c>
      <c r="C20" s="93" t="s">
        <v>3830</v>
      </c>
      <c r="D20" s="70" t="s">
        <v>3831</v>
      </c>
      <c r="E20" s="70" t="s">
        <v>351</v>
      </c>
      <c r="F20" s="70" t="s">
        <v>3832</v>
      </c>
      <c r="G20" s="70" t="s">
        <v>433</v>
      </c>
      <c r="H20" s="89" t="s">
        <v>3838</v>
      </c>
      <c r="I20" s="72">
        <v>43728</v>
      </c>
      <c r="J20" s="65">
        <v>28.714285714285701</v>
      </c>
      <c r="K20" s="72">
        <v>43929</v>
      </c>
      <c r="L20" s="73"/>
      <c r="M20" s="65" t="s">
        <v>3762</v>
      </c>
      <c r="N20" s="65">
        <f t="shared" si="1"/>
        <v>4.7142857142857011</v>
      </c>
    </row>
    <row r="21" spans="1:14">
      <c r="A21" s="118">
        <v>8</v>
      </c>
      <c r="B21" s="118">
        <v>18</v>
      </c>
      <c r="C21" s="93" t="s">
        <v>3934</v>
      </c>
      <c r="D21" s="70" t="s">
        <v>3935</v>
      </c>
      <c r="E21" s="70" t="s">
        <v>351</v>
      </c>
      <c r="F21" s="70" t="s">
        <v>3936</v>
      </c>
      <c r="G21" s="70" t="s">
        <v>626</v>
      </c>
      <c r="H21" s="89" t="s">
        <v>3991</v>
      </c>
      <c r="I21" s="72">
        <v>43804</v>
      </c>
      <c r="J21" s="65">
        <v>17.714285714285715</v>
      </c>
      <c r="K21" s="72">
        <v>43928</v>
      </c>
      <c r="L21" s="73"/>
      <c r="M21" s="65" t="s">
        <v>3762</v>
      </c>
      <c r="N21" s="65">
        <f t="shared" ref="N21" si="2">IF(M21="Y",J21-24,"-")</f>
        <v>-6.2857142857142847</v>
      </c>
    </row>
    <row r="22" spans="1:14" ht="25.5">
      <c r="A22" s="118">
        <v>8</v>
      </c>
      <c r="B22" s="118">
        <v>17</v>
      </c>
      <c r="C22" s="93" t="s">
        <v>3905</v>
      </c>
      <c r="D22" s="70" t="s">
        <v>4107</v>
      </c>
      <c r="E22" s="70" t="s">
        <v>351</v>
      </c>
      <c r="F22" s="70" t="s">
        <v>3906</v>
      </c>
      <c r="G22" s="70" t="s">
        <v>626</v>
      </c>
      <c r="H22" s="89" t="s">
        <v>3907</v>
      </c>
      <c r="I22" s="72">
        <v>43776</v>
      </c>
      <c r="J22" s="65">
        <v>21.714285714285715</v>
      </c>
      <c r="K22" s="72">
        <v>43927</v>
      </c>
      <c r="L22" s="73"/>
      <c r="M22" s="65" t="s">
        <v>3762</v>
      </c>
      <c r="N22" s="65">
        <f t="shared" ref="N22" si="3">IF(M22="Y",J22-24,"-")</f>
        <v>-2.2857142857142847</v>
      </c>
    </row>
    <row r="23" spans="1:14" ht="38.25">
      <c r="A23" s="118">
        <v>8</v>
      </c>
      <c r="B23" s="118">
        <v>16</v>
      </c>
      <c r="C23" s="93" t="s">
        <v>3865</v>
      </c>
      <c r="D23" s="70" t="s">
        <v>3866</v>
      </c>
      <c r="E23" s="70" t="s">
        <v>230</v>
      </c>
      <c r="F23" s="70" t="s">
        <v>3867</v>
      </c>
      <c r="G23" s="70" t="s">
        <v>433</v>
      </c>
      <c r="H23" s="89" t="s">
        <v>3868</v>
      </c>
      <c r="I23" s="72">
        <v>43756</v>
      </c>
      <c r="J23" s="65">
        <v>22.857142857142858</v>
      </c>
      <c r="K23" s="72">
        <v>43916</v>
      </c>
      <c r="L23" s="73"/>
      <c r="M23" s="65" t="s">
        <v>3762</v>
      </c>
      <c r="N23" s="65">
        <f t="shared" ref="N23:N26" si="4">IF(M23="Y",J23-24,"-")</f>
        <v>-1.1428571428571423</v>
      </c>
    </row>
    <row r="24" spans="1:14" ht="28.5">
      <c r="A24" s="118">
        <v>8</v>
      </c>
      <c r="B24" s="118">
        <v>15</v>
      </c>
      <c r="C24" s="93" t="s">
        <v>3882</v>
      </c>
      <c r="D24" s="70" t="s">
        <v>3883</v>
      </c>
      <c r="E24" s="70" t="s">
        <v>230</v>
      </c>
      <c r="F24" s="70" t="s">
        <v>3884</v>
      </c>
      <c r="G24" s="70" t="s">
        <v>433</v>
      </c>
      <c r="H24" s="89" t="s">
        <v>3885</v>
      </c>
      <c r="I24" s="72">
        <v>43769</v>
      </c>
      <c r="J24" s="65">
        <v>19.857142857142858</v>
      </c>
      <c r="K24" s="72">
        <v>43908</v>
      </c>
      <c r="L24" s="73"/>
      <c r="M24" s="65" t="s">
        <v>3762</v>
      </c>
      <c r="N24" s="65">
        <f t="shared" si="4"/>
        <v>-4.1428571428571423</v>
      </c>
    </row>
    <row r="25" spans="1:14" ht="28.5">
      <c r="A25" s="118">
        <v>8</v>
      </c>
      <c r="B25" s="118">
        <v>14</v>
      </c>
      <c r="C25" s="93" t="s">
        <v>3527</v>
      </c>
      <c r="D25" s="70" t="s">
        <v>3528</v>
      </c>
      <c r="E25" s="70" t="s">
        <v>351</v>
      </c>
      <c r="F25" s="70" t="s">
        <v>3529</v>
      </c>
      <c r="G25" s="70" t="s">
        <v>626</v>
      </c>
      <c r="H25" s="89" t="s">
        <v>3530</v>
      </c>
      <c r="I25" s="72">
        <v>43537</v>
      </c>
      <c r="J25" s="65">
        <v>53</v>
      </c>
      <c r="K25" s="72">
        <v>43908</v>
      </c>
      <c r="L25" s="73"/>
      <c r="M25" s="65" t="s">
        <v>3762</v>
      </c>
      <c r="N25" s="65">
        <f t="shared" si="4"/>
        <v>29</v>
      </c>
    </row>
    <row r="26" spans="1:14" ht="28.5">
      <c r="A26" s="118">
        <v>8</v>
      </c>
      <c r="B26" s="118">
        <v>13</v>
      </c>
      <c r="C26" s="93" t="s">
        <v>3398</v>
      </c>
      <c r="D26" s="70" t="s">
        <v>3400</v>
      </c>
      <c r="E26" s="70" t="s">
        <v>230</v>
      </c>
      <c r="F26" s="70" t="s">
        <v>3401</v>
      </c>
      <c r="G26" s="70" t="s">
        <v>626</v>
      </c>
      <c r="H26" s="89" t="s">
        <v>3405</v>
      </c>
      <c r="I26" s="72">
        <v>43472</v>
      </c>
      <c r="J26" s="65">
        <v>61</v>
      </c>
      <c r="K26" s="72">
        <v>43899</v>
      </c>
      <c r="L26" s="73"/>
      <c r="M26" s="65" t="s">
        <v>3762</v>
      </c>
      <c r="N26" s="65">
        <f t="shared" si="4"/>
        <v>37</v>
      </c>
    </row>
    <row r="27" spans="1:14" ht="28.5">
      <c r="A27" s="118">
        <v>8</v>
      </c>
      <c r="B27" s="118">
        <v>12</v>
      </c>
      <c r="C27" s="93" t="s">
        <v>3577</v>
      </c>
      <c r="D27" s="70" t="s">
        <v>3579</v>
      </c>
      <c r="E27" s="70" t="s">
        <v>230</v>
      </c>
      <c r="F27" s="70" t="s">
        <v>3580</v>
      </c>
      <c r="G27" s="70" t="s">
        <v>698</v>
      </c>
      <c r="H27" s="89" t="s">
        <v>3584</v>
      </c>
      <c r="I27" s="72">
        <v>43567</v>
      </c>
      <c r="J27" s="65">
        <v>46.571428571428569</v>
      </c>
      <c r="K27" s="72">
        <v>43893</v>
      </c>
      <c r="L27" s="73"/>
      <c r="M27" s="65" t="s">
        <v>3762</v>
      </c>
      <c r="N27" s="65">
        <f t="shared" ref="N27:N30" si="5">IF(M27="Y",J27-24,"-")</f>
        <v>22.571428571428569</v>
      </c>
    </row>
    <row r="28" spans="1:14" ht="28.5">
      <c r="A28" s="118">
        <v>8</v>
      </c>
      <c r="B28" s="118">
        <v>11</v>
      </c>
      <c r="C28" s="93" t="s">
        <v>3841</v>
      </c>
      <c r="D28" s="70" t="s">
        <v>3842</v>
      </c>
      <c r="E28" s="70" t="s">
        <v>230</v>
      </c>
      <c r="F28" s="70" t="s">
        <v>3844</v>
      </c>
      <c r="G28" s="70" t="s">
        <v>390</v>
      </c>
      <c r="H28" s="89" t="s">
        <v>3845</v>
      </c>
      <c r="I28" s="72">
        <v>43740</v>
      </c>
      <c r="J28" s="65">
        <v>21.714285714285715</v>
      </c>
      <c r="K28" s="72">
        <v>43892</v>
      </c>
      <c r="L28" s="73"/>
      <c r="M28" s="65" t="s">
        <v>3762</v>
      </c>
      <c r="N28" s="65">
        <f t="shared" si="5"/>
        <v>-2.2857142857142847</v>
      </c>
    </row>
    <row r="29" spans="1:14" ht="25.5">
      <c r="A29" s="118">
        <v>8</v>
      </c>
      <c r="B29" s="118">
        <v>10</v>
      </c>
      <c r="C29" s="93" t="s">
        <v>3641</v>
      </c>
      <c r="D29" s="70" t="s">
        <v>3642</v>
      </c>
      <c r="E29" s="70" t="s">
        <v>230</v>
      </c>
      <c r="F29" s="70" t="s">
        <v>3643</v>
      </c>
      <c r="G29" s="70" t="s">
        <v>411</v>
      </c>
      <c r="H29" s="89" t="s">
        <v>3644</v>
      </c>
      <c r="I29" s="72">
        <v>43612</v>
      </c>
      <c r="J29" s="65">
        <v>40</v>
      </c>
      <c r="K29" s="72">
        <v>43892</v>
      </c>
      <c r="L29" s="73"/>
      <c r="M29" s="65" t="s">
        <v>3762</v>
      </c>
      <c r="N29" s="65">
        <f t="shared" si="5"/>
        <v>16</v>
      </c>
    </row>
    <row r="30" spans="1:14" ht="25.5">
      <c r="A30" s="118">
        <v>8</v>
      </c>
      <c r="B30" s="118">
        <v>9</v>
      </c>
      <c r="C30" s="93" t="s">
        <v>3813</v>
      </c>
      <c r="D30" s="70" t="s">
        <v>3814</v>
      </c>
      <c r="E30" s="70" t="s">
        <v>351</v>
      </c>
      <c r="F30" s="70" t="s">
        <v>3811</v>
      </c>
      <c r="G30" s="70" t="s">
        <v>433</v>
      </c>
      <c r="H30" s="89" t="s">
        <v>3815</v>
      </c>
      <c r="I30" s="72">
        <v>43721</v>
      </c>
      <c r="J30" s="65">
        <v>24.428571428571427</v>
      </c>
      <c r="K30" s="72">
        <v>43892</v>
      </c>
      <c r="L30" s="73"/>
      <c r="M30" s="65" t="s">
        <v>3762</v>
      </c>
      <c r="N30" s="65">
        <f t="shared" si="5"/>
        <v>0.42857142857142705</v>
      </c>
    </row>
    <row r="31" spans="1:14" ht="25.5">
      <c r="A31" s="118">
        <v>8</v>
      </c>
      <c r="B31" s="118">
        <v>8</v>
      </c>
      <c r="C31" s="93" t="s">
        <v>3338</v>
      </c>
      <c r="D31" s="70" t="s">
        <v>3347</v>
      </c>
      <c r="E31" s="70" t="s">
        <v>230</v>
      </c>
      <c r="F31" s="70" t="s">
        <v>3348</v>
      </c>
      <c r="G31" s="70" t="s">
        <v>411</v>
      </c>
      <c r="H31" s="89" t="s">
        <v>3353</v>
      </c>
      <c r="I31" s="72">
        <v>43419</v>
      </c>
      <c r="J31" s="65">
        <v>66.857142857142861</v>
      </c>
      <c r="K31" s="72">
        <v>43887</v>
      </c>
      <c r="L31" s="73"/>
      <c r="M31" s="65" t="s">
        <v>3762</v>
      </c>
      <c r="N31" s="65">
        <f t="shared" ref="N31" si="6">IF(M31="Y",J31-24,"-")</f>
        <v>42.857142857142861</v>
      </c>
    </row>
    <row r="32" spans="1:14" ht="28.5">
      <c r="A32" s="118">
        <v>8</v>
      </c>
      <c r="B32" s="118">
        <v>7</v>
      </c>
      <c r="C32" s="93" t="s">
        <v>3274</v>
      </c>
      <c r="D32" s="70" t="s">
        <v>3279</v>
      </c>
      <c r="E32" s="70" t="s">
        <v>230</v>
      </c>
      <c r="F32" s="70" t="s">
        <v>3280</v>
      </c>
      <c r="G32" s="70" t="s">
        <v>626</v>
      </c>
      <c r="H32" s="89" t="s">
        <v>3286</v>
      </c>
      <c r="I32" s="72">
        <v>43367</v>
      </c>
      <c r="J32" s="65">
        <v>72</v>
      </c>
      <c r="K32" s="72">
        <v>43868</v>
      </c>
      <c r="L32" s="73"/>
      <c r="M32" s="65" t="s">
        <v>3762</v>
      </c>
      <c r="N32" s="65">
        <f t="shared" ref="N32:N34" si="7">IF(M32="Y",J32-24,"-")</f>
        <v>48</v>
      </c>
    </row>
    <row r="33" spans="1:14" ht="28.5">
      <c r="A33" s="118">
        <v>8</v>
      </c>
      <c r="B33" s="118">
        <v>6</v>
      </c>
      <c r="C33" s="93">
        <v>273</v>
      </c>
      <c r="D33" s="70" t="s">
        <v>3581</v>
      </c>
      <c r="E33" s="70" t="s">
        <v>230</v>
      </c>
      <c r="F33" s="70" t="s">
        <v>3582</v>
      </c>
      <c r="G33" s="70" t="s">
        <v>698</v>
      </c>
      <c r="H33" s="89" t="s">
        <v>3586</v>
      </c>
      <c r="I33" s="72">
        <v>43572</v>
      </c>
      <c r="J33" s="65">
        <v>42</v>
      </c>
      <c r="K33" s="72">
        <v>43866</v>
      </c>
      <c r="L33" s="73"/>
      <c r="M33" s="65" t="s">
        <v>3762</v>
      </c>
      <c r="N33" s="65">
        <f t="shared" si="7"/>
        <v>18</v>
      </c>
    </row>
    <row r="34" spans="1:14" ht="28.5">
      <c r="A34" s="118">
        <v>8</v>
      </c>
      <c r="B34" s="118">
        <v>5</v>
      </c>
      <c r="C34" s="93" t="s">
        <v>3675</v>
      </c>
      <c r="D34" s="70" t="s">
        <v>3677</v>
      </c>
      <c r="E34" s="70" t="s">
        <v>351</v>
      </c>
      <c r="F34" s="70" t="s">
        <v>3676</v>
      </c>
      <c r="G34" s="70" t="s">
        <v>694</v>
      </c>
      <c r="H34" s="89" t="s">
        <v>3678</v>
      </c>
      <c r="I34" s="72">
        <v>43633</v>
      </c>
      <c r="J34" s="65">
        <v>32.571428571428569</v>
      </c>
      <c r="K34" s="72">
        <v>43861</v>
      </c>
      <c r="L34" s="73"/>
      <c r="M34" s="65" t="s">
        <v>3762</v>
      </c>
      <c r="N34" s="65">
        <f t="shared" si="7"/>
        <v>8.5714285714285694</v>
      </c>
    </row>
    <row r="35" spans="1:14" ht="38.25">
      <c r="A35" s="118">
        <v>8</v>
      </c>
      <c r="B35" s="118">
        <v>4</v>
      </c>
      <c r="C35" s="93" t="s">
        <v>3781</v>
      </c>
      <c r="D35" s="70" t="s">
        <v>3782</v>
      </c>
      <c r="E35" s="70" t="s">
        <v>351</v>
      </c>
      <c r="F35" s="70" t="s">
        <v>3783</v>
      </c>
      <c r="G35" s="70" t="s">
        <v>433</v>
      </c>
      <c r="H35" s="89" t="s">
        <v>3784</v>
      </c>
      <c r="I35" s="72">
        <v>43692</v>
      </c>
      <c r="J35" s="65">
        <v>24</v>
      </c>
      <c r="K35" s="72">
        <v>43860</v>
      </c>
      <c r="L35" s="73"/>
      <c r="M35" s="65" t="s">
        <v>3762</v>
      </c>
      <c r="N35" s="65">
        <f t="shared" ref="N35:N36" si="8">IF(M35="Y",J35-24,"-")</f>
        <v>0</v>
      </c>
    </row>
    <row r="36" spans="1:14" ht="25.5">
      <c r="A36" s="118">
        <v>8</v>
      </c>
      <c r="B36" s="118">
        <v>3</v>
      </c>
      <c r="C36" s="93" t="s">
        <v>3092</v>
      </c>
      <c r="D36" s="70" t="s">
        <v>3095</v>
      </c>
      <c r="E36" s="70" t="s">
        <v>230</v>
      </c>
      <c r="F36" s="70" t="s">
        <v>3098</v>
      </c>
      <c r="G36" s="70" t="s">
        <v>694</v>
      </c>
      <c r="H36" s="89" t="s">
        <v>3107</v>
      </c>
      <c r="I36" s="72">
        <v>43222</v>
      </c>
      <c r="J36" s="65">
        <v>91.142857142857139</v>
      </c>
      <c r="K36" s="72">
        <v>43860</v>
      </c>
      <c r="L36" s="73"/>
      <c r="M36" s="65" t="s">
        <v>3762</v>
      </c>
      <c r="N36" s="65">
        <f t="shared" si="8"/>
        <v>67.142857142857139</v>
      </c>
    </row>
    <row r="37" spans="1:14" ht="38.25">
      <c r="A37" s="118">
        <v>8</v>
      </c>
      <c r="B37" s="118">
        <v>2</v>
      </c>
      <c r="C37" s="93" t="s">
        <v>3578</v>
      </c>
      <c r="D37" s="70" t="s">
        <v>3341</v>
      </c>
      <c r="E37" s="70" t="s">
        <v>230</v>
      </c>
      <c r="F37" s="70" t="s">
        <v>3342</v>
      </c>
      <c r="G37" s="70" t="s">
        <v>694</v>
      </c>
      <c r="H37" s="89" t="s">
        <v>3585</v>
      </c>
      <c r="I37" s="72">
        <v>43567</v>
      </c>
      <c r="J37" s="65">
        <v>38.857142857142854</v>
      </c>
      <c r="K37" s="72">
        <v>43839</v>
      </c>
      <c r="L37" s="73"/>
      <c r="M37" s="65" t="s">
        <v>3762</v>
      </c>
      <c r="N37" s="65">
        <f t="shared" ref="N37:N38" si="9">IF(M37="Y",J37-24,"-")</f>
        <v>14.857142857142854</v>
      </c>
    </row>
    <row r="38" spans="1:14" ht="25.5">
      <c r="A38" s="118">
        <v>8</v>
      </c>
      <c r="B38" s="118">
        <v>1</v>
      </c>
      <c r="C38" s="93" t="s">
        <v>3767</v>
      </c>
      <c r="D38" s="70" t="s">
        <v>3768</v>
      </c>
      <c r="E38" s="70" t="s">
        <v>230</v>
      </c>
      <c r="F38" s="70" t="s">
        <v>3769</v>
      </c>
      <c r="G38" s="70" t="s">
        <v>433</v>
      </c>
      <c r="H38" s="89" t="s">
        <v>3772</v>
      </c>
      <c r="I38" s="72">
        <v>43677</v>
      </c>
      <c r="J38" s="65">
        <v>23.142857142857142</v>
      </c>
      <c r="K38" s="72">
        <v>43839</v>
      </c>
      <c r="L38" s="73"/>
      <c r="M38" s="65" t="s">
        <v>3762</v>
      </c>
      <c r="N38" s="65">
        <f t="shared" si="9"/>
        <v>-0.85714285714285765</v>
      </c>
    </row>
    <row r="39" spans="1:14" ht="14.65" customHeight="1">
      <c r="A39" s="281" t="s">
        <v>3394</v>
      </c>
      <c r="B39" s="280"/>
      <c r="C39" s="280"/>
      <c r="D39" s="280"/>
      <c r="E39" s="280"/>
      <c r="F39" s="280"/>
      <c r="G39" s="280"/>
      <c r="H39" s="280"/>
      <c r="I39" s="280"/>
      <c r="J39" s="280"/>
      <c r="K39" s="280"/>
      <c r="L39" s="280"/>
      <c r="M39" s="56"/>
      <c r="N39" s="282"/>
    </row>
    <row r="40" spans="1:14" ht="28.5">
      <c r="A40" s="118">
        <v>7</v>
      </c>
      <c r="B40" s="118">
        <v>41</v>
      </c>
      <c r="C40" s="93" t="s">
        <v>3763</v>
      </c>
      <c r="D40" s="70" t="s">
        <v>3765</v>
      </c>
      <c r="E40" s="70" t="s">
        <v>2976</v>
      </c>
      <c r="F40" s="70" t="s">
        <v>3764</v>
      </c>
      <c r="G40" s="70" t="s">
        <v>433</v>
      </c>
      <c r="H40" s="89" t="s">
        <v>3766</v>
      </c>
      <c r="I40" s="72">
        <v>43672</v>
      </c>
      <c r="J40" s="65">
        <v>21</v>
      </c>
      <c r="K40" s="72">
        <v>43819</v>
      </c>
      <c r="L40" s="73"/>
      <c r="M40" s="65" t="s">
        <v>3762</v>
      </c>
      <c r="N40" s="65">
        <f t="shared" ref="N40:N43" si="10">IF(M40="Y",J40-24,"-")</f>
        <v>-3</v>
      </c>
    </row>
    <row r="41" spans="1:14" ht="38.25">
      <c r="A41" s="118">
        <v>7</v>
      </c>
      <c r="B41" s="118">
        <v>40</v>
      </c>
      <c r="C41" s="93" t="s">
        <v>3548</v>
      </c>
      <c r="D41" s="70" t="s">
        <v>3551</v>
      </c>
      <c r="E41" s="70" t="s">
        <v>2976</v>
      </c>
      <c r="F41" s="70" t="s">
        <v>3553</v>
      </c>
      <c r="G41" s="70" t="s">
        <v>626</v>
      </c>
      <c r="H41" s="89" t="s">
        <v>3555</v>
      </c>
      <c r="I41" s="72">
        <v>43551</v>
      </c>
      <c r="J41" s="65">
        <v>38.285714285714285</v>
      </c>
      <c r="K41" s="72">
        <v>43819</v>
      </c>
      <c r="L41" s="73"/>
      <c r="M41" s="65" t="s">
        <v>3762</v>
      </c>
      <c r="N41" s="65">
        <f t="shared" si="10"/>
        <v>14.285714285714285</v>
      </c>
    </row>
    <row r="42" spans="1:14" ht="25.5">
      <c r="A42" s="118">
        <v>7</v>
      </c>
      <c r="B42" s="118">
        <v>39</v>
      </c>
      <c r="C42" s="93" t="s">
        <v>3423</v>
      </c>
      <c r="D42" s="70" t="s">
        <v>3424</v>
      </c>
      <c r="E42" s="70" t="s">
        <v>230</v>
      </c>
      <c r="F42" s="70" t="s">
        <v>3425</v>
      </c>
      <c r="G42" s="70" t="s">
        <v>411</v>
      </c>
      <c r="H42" s="89" t="s">
        <v>3426</v>
      </c>
      <c r="I42" s="72">
        <v>43489</v>
      </c>
      <c r="J42" s="65">
        <v>43.142857142857146</v>
      </c>
      <c r="K42" s="72">
        <v>43791</v>
      </c>
      <c r="L42" s="73"/>
      <c r="M42" s="65" t="s">
        <v>3762</v>
      </c>
      <c r="N42" s="65">
        <f t="shared" si="10"/>
        <v>19.142857142857146</v>
      </c>
    </row>
    <row r="43" spans="1:14" ht="25.5">
      <c r="A43" s="118">
        <v>7</v>
      </c>
      <c r="B43" s="118">
        <v>38</v>
      </c>
      <c r="C43" s="93" t="s">
        <v>3691</v>
      </c>
      <c r="D43" s="70" t="s">
        <v>3694</v>
      </c>
      <c r="E43" s="70" t="s">
        <v>230</v>
      </c>
      <c r="F43" s="70" t="s">
        <v>3695</v>
      </c>
      <c r="G43" s="70" t="s">
        <v>411</v>
      </c>
      <c r="H43" s="89" t="s">
        <v>3698</v>
      </c>
      <c r="I43" s="72">
        <v>43644</v>
      </c>
      <c r="J43" s="65">
        <v>17.714285714285715</v>
      </c>
      <c r="K43" s="72">
        <v>43768</v>
      </c>
      <c r="L43" s="73"/>
      <c r="M43" s="65" t="s">
        <v>3762</v>
      </c>
      <c r="N43" s="65">
        <f t="shared" si="10"/>
        <v>-6.2857142857142847</v>
      </c>
    </row>
    <row r="44" spans="1:14" ht="25.5">
      <c r="A44" s="118">
        <v>7</v>
      </c>
      <c r="B44" s="118">
        <v>37</v>
      </c>
      <c r="C44" s="93" t="s">
        <v>3230</v>
      </c>
      <c r="D44" s="70" t="s">
        <v>3231</v>
      </c>
      <c r="E44" s="70" t="s">
        <v>230</v>
      </c>
      <c r="F44" s="70" t="s">
        <v>3232</v>
      </c>
      <c r="G44" s="70" t="s">
        <v>626</v>
      </c>
      <c r="H44" s="89" t="s">
        <v>3233</v>
      </c>
      <c r="I44" s="72">
        <v>43335</v>
      </c>
      <c r="J44" s="65">
        <v>61.714285714285715</v>
      </c>
      <c r="K44" s="72">
        <v>43767</v>
      </c>
      <c r="L44" s="73"/>
      <c r="M44" s="65" t="s">
        <v>3762</v>
      </c>
      <c r="N44" s="65">
        <f t="shared" ref="N44" si="11">IF(M44="Y",J44-24,"-")</f>
        <v>37.714285714285715</v>
      </c>
    </row>
    <row r="45" spans="1:14" ht="42.75">
      <c r="A45" s="118">
        <v>7</v>
      </c>
      <c r="B45" s="118">
        <v>36</v>
      </c>
      <c r="C45" s="93" t="s">
        <v>3489</v>
      </c>
      <c r="D45" s="70" t="s">
        <v>3490</v>
      </c>
      <c r="E45" s="70" t="s">
        <v>230</v>
      </c>
      <c r="F45" s="70" t="s">
        <v>3491</v>
      </c>
      <c r="G45" s="70" t="s">
        <v>390</v>
      </c>
      <c r="H45" s="89" t="s">
        <v>3492</v>
      </c>
      <c r="I45" s="72">
        <v>43524</v>
      </c>
      <c r="J45" s="65">
        <v>33</v>
      </c>
      <c r="K45" s="72">
        <v>43755</v>
      </c>
      <c r="L45" s="73"/>
      <c r="M45" s="65" t="s">
        <v>3762</v>
      </c>
      <c r="N45" s="65">
        <f t="shared" ref="N45" si="12">IF(M45="Y",J45-24,"-")</f>
        <v>9</v>
      </c>
    </row>
    <row r="46" spans="1:14" ht="25.5">
      <c r="A46" s="118">
        <v>7</v>
      </c>
      <c r="B46" s="118">
        <v>35</v>
      </c>
      <c r="C46" s="93" t="s">
        <v>3436</v>
      </c>
      <c r="D46" s="70" t="s">
        <v>3438</v>
      </c>
      <c r="E46" s="70" t="s">
        <v>230</v>
      </c>
      <c r="F46" s="70" t="s">
        <v>3439</v>
      </c>
      <c r="G46" s="70" t="s">
        <v>433</v>
      </c>
      <c r="H46" s="89" t="s">
        <v>3442</v>
      </c>
      <c r="I46" s="72">
        <v>43497</v>
      </c>
      <c r="J46" s="65">
        <v>35.714285714285715</v>
      </c>
      <c r="K46" s="72">
        <v>43747</v>
      </c>
      <c r="L46" s="73"/>
      <c r="M46" s="65" t="s">
        <v>3762</v>
      </c>
      <c r="N46" s="65">
        <f t="shared" ref="N46" si="13">IF(M46="Y",J46-24,"-")</f>
        <v>11.714285714285715</v>
      </c>
    </row>
    <row r="47" spans="1:14" ht="38.25">
      <c r="A47" s="118">
        <v>7</v>
      </c>
      <c r="B47" s="118">
        <v>34</v>
      </c>
      <c r="C47" s="93" t="s">
        <v>3476</v>
      </c>
      <c r="D47" s="70" t="s">
        <v>3477</v>
      </c>
      <c r="E47" s="70" t="s">
        <v>230</v>
      </c>
      <c r="F47" s="70" t="s">
        <v>3478</v>
      </c>
      <c r="G47" s="70" t="s">
        <v>698</v>
      </c>
      <c r="H47" s="89" t="s">
        <v>3479</v>
      </c>
      <c r="I47" s="72">
        <v>43514</v>
      </c>
      <c r="J47" s="65">
        <v>32.285714285714285</v>
      </c>
      <c r="K47" s="72">
        <v>43740</v>
      </c>
      <c r="L47" s="73"/>
      <c r="M47" s="65" t="s">
        <v>3762</v>
      </c>
      <c r="N47" s="65">
        <f t="shared" ref="N47:N51" si="14">IF(M47="Y",J47-24,"-")</f>
        <v>8.2857142857142847</v>
      </c>
    </row>
    <row r="48" spans="1:14" ht="28.5">
      <c r="A48" s="118">
        <v>7</v>
      </c>
      <c r="B48" s="118">
        <v>33</v>
      </c>
      <c r="C48" s="93" t="s">
        <v>3690</v>
      </c>
      <c r="D48" s="70" t="s">
        <v>3693</v>
      </c>
      <c r="E48" s="70"/>
      <c r="F48" s="70" t="s">
        <v>3700</v>
      </c>
      <c r="G48" s="70" t="s">
        <v>626</v>
      </c>
      <c r="H48" s="89" t="s">
        <v>3697</v>
      </c>
      <c r="I48" s="72">
        <v>43644</v>
      </c>
      <c r="J48" s="65">
        <v>13.857142857142858</v>
      </c>
      <c r="K48" s="72">
        <v>43741</v>
      </c>
      <c r="L48" s="73"/>
      <c r="M48" s="65" t="s">
        <v>3734</v>
      </c>
      <c r="N48" s="65" t="str">
        <f t="shared" si="14"/>
        <v>-</v>
      </c>
    </row>
    <row r="49" spans="1:14" ht="38.25">
      <c r="A49" s="118">
        <v>7</v>
      </c>
      <c r="B49" s="118">
        <v>32</v>
      </c>
      <c r="C49" s="93" t="s">
        <v>3620</v>
      </c>
      <c r="D49" s="70" t="s">
        <v>3623</v>
      </c>
      <c r="E49" s="70" t="s">
        <v>230</v>
      </c>
      <c r="F49" s="70" t="s">
        <v>3626</v>
      </c>
      <c r="G49" s="70" t="s">
        <v>698</v>
      </c>
      <c r="H49" s="89" t="s">
        <v>3625</v>
      </c>
      <c r="I49" s="72">
        <v>43598</v>
      </c>
      <c r="J49" s="65">
        <v>20.285714285714285</v>
      </c>
      <c r="K49" s="72">
        <v>43740</v>
      </c>
      <c r="L49" s="73"/>
      <c r="M49" s="65" t="s">
        <v>3734</v>
      </c>
      <c r="N49" s="65" t="str">
        <f t="shared" si="14"/>
        <v>-</v>
      </c>
    </row>
    <row r="50" spans="1:14" ht="28.5">
      <c r="A50" s="118">
        <v>7</v>
      </c>
      <c r="B50" s="118">
        <v>31</v>
      </c>
      <c r="C50" s="93" t="s">
        <v>3444</v>
      </c>
      <c r="D50" s="70" t="s">
        <v>3445</v>
      </c>
      <c r="E50" s="70" t="s">
        <v>351</v>
      </c>
      <c r="F50" s="70" t="s">
        <v>3446</v>
      </c>
      <c r="G50" s="70" t="s">
        <v>390</v>
      </c>
      <c r="H50" s="89" t="s">
        <v>3447</v>
      </c>
      <c r="I50" s="72">
        <v>43501</v>
      </c>
      <c r="J50" s="65">
        <v>32.142857142857146</v>
      </c>
      <c r="K50" s="72">
        <v>43726</v>
      </c>
      <c r="L50" s="73"/>
      <c r="M50" s="65" t="s">
        <v>3762</v>
      </c>
      <c r="N50" s="65">
        <f t="shared" si="14"/>
        <v>8.1428571428571459</v>
      </c>
    </row>
    <row r="51" spans="1:14" ht="38.25">
      <c r="A51" s="118">
        <v>7</v>
      </c>
      <c r="B51" s="118">
        <v>30</v>
      </c>
      <c r="C51" s="93" t="s">
        <v>3399</v>
      </c>
      <c r="D51" s="70" t="s">
        <v>3402</v>
      </c>
      <c r="E51" s="70" t="s">
        <v>230</v>
      </c>
      <c r="F51" s="70" t="s">
        <v>3403</v>
      </c>
      <c r="G51" s="70" t="s">
        <v>626</v>
      </c>
      <c r="H51" s="89" t="s">
        <v>3406</v>
      </c>
      <c r="I51" s="72">
        <v>43473</v>
      </c>
      <c r="J51" s="65">
        <v>36</v>
      </c>
      <c r="K51" s="72">
        <v>43707</v>
      </c>
      <c r="L51" s="73"/>
      <c r="M51" s="65" t="s">
        <v>3762</v>
      </c>
      <c r="N51" s="65">
        <f t="shared" si="14"/>
        <v>12</v>
      </c>
    </row>
    <row r="52" spans="1:14" ht="28.5">
      <c r="A52" s="118">
        <v>7</v>
      </c>
      <c r="B52" s="118">
        <v>29</v>
      </c>
      <c r="C52" s="93" t="s">
        <v>3335</v>
      </c>
      <c r="D52" s="70" t="s">
        <v>3777</v>
      </c>
      <c r="E52" s="70" t="s">
        <v>351</v>
      </c>
      <c r="F52" s="70" t="s">
        <v>3342</v>
      </c>
      <c r="G52" s="70" t="s">
        <v>626</v>
      </c>
      <c r="H52" s="89" t="s">
        <v>3350</v>
      </c>
      <c r="I52" s="72">
        <v>43397</v>
      </c>
      <c r="J52" s="65">
        <v>43</v>
      </c>
      <c r="K52" s="72">
        <v>43698</v>
      </c>
      <c r="L52" s="73"/>
      <c r="M52" s="65" t="s">
        <v>3762</v>
      </c>
      <c r="N52" s="65">
        <f t="shared" ref="N52:N53" si="15">IF(M52="Y",J52-24,"-")</f>
        <v>19</v>
      </c>
    </row>
    <row r="53" spans="1:14" ht="38.25">
      <c r="A53" s="118">
        <v>7</v>
      </c>
      <c r="B53" s="118">
        <v>28</v>
      </c>
      <c r="C53" s="93" t="s">
        <v>3378</v>
      </c>
      <c r="D53" s="70" t="s">
        <v>3379</v>
      </c>
      <c r="E53" s="70" t="s">
        <v>230</v>
      </c>
      <c r="F53" s="70" t="s">
        <v>3380</v>
      </c>
      <c r="G53" s="70" t="s">
        <v>433</v>
      </c>
      <c r="H53" s="89" t="s">
        <v>3381</v>
      </c>
      <c r="I53" s="72">
        <v>43439</v>
      </c>
      <c r="J53" s="65">
        <v>36.714285714285701</v>
      </c>
      <c r="K53" s="72">
        <v>43696</v>
      </c>
      <c r="L53" s="73"/>
      <c r="M53" s="65" t="str">
        <f t="shared" ref="M53" si="16">IF(J53&gt;24,"Y","N")</f>
        <v>Y</v>
      </c>
      <c r="N53" s="65">
        <f t="shared" si="15"/>
        <v>12.714285714285701</v>
      </c>
    </row>
    <row r="54" spans="1:14" ht="42.75">
      <c r="A54" s="118">
        <v>7</v>
      </c>
      <c r="B54" s="118">
        <v>27</v>
      </c>
      <c r="C54" s="93" t="s">
        <v>2979</v>
      </c>
      <c r="D54" s="70" t="s">
        <v>2981</v>
      </c>
      <c r="E54" s="70" t="s">
        <v>351</v>
      </c>
      <c r="F54" s="70" t="s">
        <v>2983</v>
      </c>
      <c r="G54" s="70" t="s">
        <v>433</v>
      </c>
      <c r="H54" s="89" t="s">
        <v>2985</v>
      </c>
      <c r="I54" s="72">
        <v>43130</v>
      </c>
      <c r="J54" s="65">
        <v>78.142857142857096</v>
      </c>
      <c r="K54" s="72">
        <v>43677</v>
      </c>
      <c r="L54" s="73"/>
      <c r="M54" s="65" t="str">
        <f t="shared" ref="M54" si="17">IF(J54&gt;24,"Y","N")</f>
        <v>Y</v>
      </c>
      <c r="N54" s="65">
        <f t="shared" ref="N54" si="18">IF(M54="Y",J54-24,"-")</f>
        <v>54.142857142857096</v>
      </c>
    </row>
    <row r="55" spans="1:14" ht="28.5">
      <c r="A55" s="118">
        <v>7</v>
      </c>
      <c r="B55" s="118">
        <v>26</v>
      </c>
      <c r="C55" s="93" t="s">
        <v>3207</v>
      </c>
      <c r="D55" s="70" t="s">
        <v>3208</v>
      </c>
      <c r="E55" s="70" t="s">
        <v>230</v>
      </c>
      <c r="F55" s="70" t="s">
        <v>3209</v>
      </c>
      <c r="G55" s="70" t="s">
        <v>698</v>
      </c>
      <c r="H55" s="89" t="s">
        <v>3211</v>
      </c>
      <c r="I55" s="72">
        <v>43318</v>
      </c>
      <c r="J55" s="65">
        <v>50.571428571428598</v>
      </c>
      <c r="K55" s="72">
        <v>43672</v>
      </c>
      <c r="L55" s="73"/>
      <c r="M55" s="65" t="str">
        <f t="shared" ref="M55:M57" si="19">IF(J55&gt;24,"Y","N")</f>
        <v>Y</v>
      </c>
      <c r="N55" s="65">
        <f t="shared" ref="N55:N57" si="20">IF(M55="Y",J55-24,"-")</f>
        <v>26.571428571428598</v>
      </c>
    </row>
    <row r="56" spans="1:14" ht="28.5">
      <c r="A56" s="118">
        <v>7</v>
      </c>
      <c r="B56" s="118">
        <v>25</v>
      </c>
      <c r="C56" s="93" t="s">
        <v>3337</v>
      </c>
      <c r="D56" s="70" t="s">
        <v>3345</v>
      </c>
      <c r="E56" s="70" t="s">
        <v>230</v>
      </c>
      <c r="F56" s="70" t="s">
        <v>3346</v>
      </c>
      <c r="G56" s="70" t="s">
        <v>626</v>
      </c>
      <c r="H56" s="89" t="s">
        <v>3352</v>
      </c>
      <c r="I56" s="72">
        <v>43419</v>
      </c>
      <c r="J56" s="65">
        <v>36.142857142857103</v>
      </c>
      <c r="K56" s="72">
        <v>43672</v>
      </c>
      <c r="L56" s="73"/>
      <c r="M56" s="65" t="str">
        <f t="shared" si="19"/>
        <v>Y</v>
      </c>
      <c r="N56" s="65">
        <f t="shared" si="20"/>
        <v>12.142857142857103</v>
      </c>
    </row>
    <row r="57" spans="1:14" ht="38.25">
      <c r="A57" s="118">
        <v>7</v>
      </c>
      <c r="B57" s="118">
        <v>24</v>
      </c>
      <c r="C57" s="93" t="s">
        <v>3194</v>
      </c>
      <c r="D57" s="70" t="s">
        <v>3198</v>
      </c>
      <c r="E57" s="70" t="s">
        <v>230</v>
      </c>
      <c r="F57" s="70" t="s">
        <v>1364</v>
      </c>
      <c r="G57" s="70" t="s">
        <v>411</v>
      </c>
      <c r="H57" s="89" t="s">
        <v>3202</v>
      </c>
      <c r="I57" s="72">
        <v>43311</v>
      </c>
      <c r="J57" s="65">
        <v>51.571428571428598</v>
      </c>
      <c r="K57" s="72">
        <v>43672</v>
      </c>
      <c r="L57" s="73"/>
      <c r="M57" s="65" t="str">
        <f t="shared" si="19"/>
        <v>Y</v>
      </c>
      <c r="N57" s="65">
        <f t="shared" si="20"/>
        <v>27.571428571428598</v>
      </c>
    </row>
    <row r="58" spans="1:14" ht="38.25">
      <c r="A58" s="118">
        <v>7</v>
      </c>
      <c r="B58" s="118">
        <v>23</v>
      </c>
      <c r="C58" s="93" t="s">
        <v>2937</v>
      </c>
      <c r="D58" s="70" t="s">
        <v>2940</v>
      </c>
      <c r="E58" s="70" t="s">
        <v>351</v>
      </c>
      <c r="F58" s="70" t="s">
        <v>2969</v>
      </c>
      <c r="G58" s="70" t="s">
        <v>433</v>
      </c>
      <c r="H58" s="89" t="s">
        <v>2943</v>
      </c>
      <c r="I58" s="72">
        <v>43091</v>
      </c>
      <c r="J58" s="65">
        <f>(K58-I58)/7</f>
        <v>80.571428571428569</v>
      </c>
      <c r="K58" s="72">
        <v>43655</v>
      </c>
      <c r="L58" s="73"/>
      <c r="M58" s="65" t="str">
        <f t="shared" ref="M58" si="21">IF(J58&gt;24,"Y","N")</f>
        <v>Y</v>
      </c>
      <c r="N58" s="65">
        <f t="shared" ref="N58" si="22">IF(M58="Y",J58-24,"-")</f>
        <v>56.571428571428569</v>
      </c>
    </row>
    <row r="59" spans="1:14" ht="25.5">
      <c r="A59" s="118">
        <v>7</v>
      </c>
      <c r="B59" s="118">
        <v>22</v>
      </c>
      <c r="C59" s="93" t="s">
        <v>3437</v>
      </c>
      <c r="D59" s="70" t="s">
        <v>3440</v>
      </c>
      <c r="E59" s="70" t="s">
        <v>351</v>
      </c>
      <c r="F59" s="70" t="s">
        <v>3441</v>
      </c>
      <c r="G59" s="70" t="s">
        <v>698</v>
      </c>
      <c r="H59" s="89" t="s">
        <v>3443</v>
      </c>
      <c r="I59" s="72">
        <v>43501</v>
      </c>
      <c r="J59" s="65">
        <v>20.142857142857142</v>
      </c>
      <c r="K59" s="72">
        <v>43642</v>
      </c>
      <c r="L59" s="73"/>
      <c r="M59" s="65" t="str">
        <f t="shared" ref="M59" si="23">IF(J59&gt;24,"Y","N")</f>
        <v>N</v>
      </c>
      <c r="N59" s="65" t="str">
        <f t="shared" ref="N59" si="24">IF(M59="Y",J59-24,"-")</f>
        <v>-</v>
      </c>
    </row>
    <row r="60" spans="1:14" ht="42.75">
      <c r="A60" s="118">
        <v>7</v>
      </c>
      <c r="B60" s="118">
        <v>21</v>
      </c>
      <c r="C60" s="93" t="s">
        <v>3131</v>
      </c>
      <c r="D60" s="70" t="s">
        <v>3134</v>
      </c>
      <c r="E60" s="70" t="s">
        <v>230</v>
      </c>
      <c r="F60" s="70" t="s">
        <v>3135</v>
      </c>
      <c r="G60" s="70" t="s">
        <v>698</v>
      </c>
      <c r="H60" s="89" t="s">
        <v>3140</v>
      </c>
      <c r="I60" s="72">
        <v>43255</v>
      </c>
      <c r="J60" s="65">
        <v>53.142857142857146</v>
      </c>
      <c r="K60" s="72">
        <v>43627</v>
      </c>
      <c r="L60" s="73"/>
      <c r="M60" s="65" t="str">
        <f t="shared" ref="M60" si="25">IF(J60&gt;24,"Y","N")</f>
        <v>Y</v>
      </c>
      <c r="N60" s="65">
        <f t="shared" ref="N60" si="26">IF(M60="Y",J60-24,"-")</f>
        <v>29.142857142857146</v>
      </c>
    </row>
    <row r="61" spans="1:14" ht="28.5">
      <c r="A61" s="118">
        <v>7</v>
      </c>
      <c r="B61" s="118">
        <v>20</v>
      </c>
      <c r="C61" s="93" t="s">
        <v>3272</v>
      </c>
      <c r="D61" s="70" t="s">
        <v>3289</v>
      </c>
      <c r="E61" s="70" t="s">
        <v>230</v>
      </c>
      <c r="F61" s="70" t="s">
        <v>1670</v>
      </c>
      <c r="G61" s="70" t="s">
        <v>626</v>
      </c>
      <c r="H61" s="89" t="s">
        <v>3284</v>
      </c>
      <c r="I61" s="72">
        <v>43367</v>
      </c>
      <c r="J61" s="65">
        <v>36.285714285714285</v>
      </c>
      <c r="K61" s="72">
        <v>43621</v>
      </c>
      <c r="L61" s="73"/>
      <c r="M61" s="65" t="str">
        <f t="shared" ref="M61:M62" si="27">IF(J61&gt;24,"Y","N")</f>
        <v>Y</v>
      </c>
      <c r="N61" s="65">
        <f t="shared" ref="N61:N62" si="28">IF(M61="Y",J61-24,"-")</f>
        <v>12.285714285714285</v>
      </c>
    </row>
    <row r="62" spans="1:14" ht="28.5">
      <c r="A62" s="118">
        <v>7</v>
      </c>
      <c r="B62" s="118">
        <v>19</v>
      </c>
      <c r="C62" s="93" t="s">
        <v>3334</v>
      </c>
      <c r="D62" s="70" t="s">
        <v>3339</v>
      </c>
      <c r="E62" s="70" t="s">
        <v>230</v>
      </c>
      <c r="F62" s="70" t="s">
        <v>3340</v>
      </c>
      <c r="G62" s="70" t="s">
        <v>626</v>
      </c>
      <c r="H62" s="89" t="s">
        <v>3349</v>
      </c>
      <c r="I62" s="72">
        <v>43395</v>
      </c>
      <c r="J62" s="65">
        <v>32.285714285714285</v>
      </c>
      <c r="K62" s="72">
        <v>43621</v>
      </c>
      <c r="L62" s="73"/>
      <c r="M62" s="65" t="str">
        <f t="shared" si="27"/>
        <v>Y</v>
      </c>
      <c r="N62" s="65">
        <f t="shared" si="28"/>
        <v>8.2857142857142847</v>
      </c>
    </row>
    <row r="63" spans="1:14" ht="28.5">
      <c r="A63" s="118">
        <v>7</v>
      </c>
      <c r="B63" s="118">
        <v>18</v>
      </c>
      <c r="C63" s="93" t="s">
        <v>2938</v>
      </c>
      <c r="D63" s="70" t="s">
        <v>2941</v>
      </c>
      <c r="E63" s="70" t="s">
        <v>351</v>
      </c>
      <c r="F63" s="70" t="s">
        <v>2968</v>
      </c>
      <c r="G63" s="70" t="s">
        <v>626</v>
      </c>
      <c r="H63" s="89" t="s">
        <v>2944</v>
      </c>
      <c r="I63" s="72">
        <v>43108</v>
      </c>
      <c r="J63" s="65">
        <v>71.571428571428569</v>
      </c>
      <c r="K63" s="72">
        <v>43609</v>
      </c>
      <c r="L63" s="73"/>
      <c r="M63" s="65" t="str">
        <f t="shared" ref="M63" si="29">IF(J63&gt;24,"Y","N")</f>
        <v>Y</v>
      </c>
      <c r="N63" s="65">
        <f t="shared" ref="N63" si="30">IF(M63="Y",J63-24,"-")</f>
        <v>47.571428571428569</v>
      </c>
    </row>
    <row r="64" spans="1:14" ht="28.5">
      <c r="A64" s="118">
        <v>7</v>
      </c>
      <c r="B64" s="118">
        <v>17</v>
      </c>
      <c r="C64" s="93" t="s">
        <v>3010</v>
      </c>
      <c r="D64" s="70" t="s">
        <v>3012</v>
      </c>
      <c r="E64" s="70" t="s">
        <v>230</v>
      </c>
      <c r="F64" s="70" t="s">
        <v>3013</v>
      </c>
      <c r="G64" s="70" t="s">
        <v>626</v>
      </c>
      <c r="H64" s="89" t="s">
        <v>3015</v>
      </c>
      <c r="I64" s="72">
        <v>43158</v>
      </c>
      <c r="J64" s="65">
        <v>62.142857142857146</v>
      </c>
      <c r="K64" s="72">
        <v>43593</v>
      </c>
      <c r="L64" s="73"/>
      <c r="M64" s="65" t="str">
        <f t="shared" ref="M64" si="31">IF(J64&gt;24,"Y","N")</f>
        <v>Y</v>
      </c>
      <c r="N64" s="65">
        <f t="shared" ref="N64" si="32">IF(M64="Y",J64-24,"-")</f>
        <v>38.142857142857146</v>
      </c>
    </row>
    <row r="65" spans="1:14" ht="28.5">
      <c r="A65" s="118">
        <v>7</v>
      </c>
      <c r="B65" s="118">
        <v>16</v>
      </c>
      <c r="C65" s="93" t="s">
        <v>3273</v>
      </c>
      <c r="D65" s="70" t="s">
        <v>3277</v>
      </c>
      <c r="E65" s="70" t="s">
        <v>230</v>
      </c>
      <c r="F65" s="70" t="s">
        <v>3278</v>
      </c>
      <c r="G65" s="70" t="s">
        <v>626</v>
      </c>
      <c r="H65" s="89" t="s">
        <v>3285</v>
      </c>
      <c r="I65" s="72">
        <v>43367</v>
      </c>
      <c r="J65" s="65">
        <v>30.428571428571427</v>
      </c>
      <c r="K65" s="72">
        <v>43580</v>
      </c>
      <c r="L65" s="73"/>
      <c r="M65" s="65" t="str">
        <f t="shared" ref="M65" si="33">IF(J65&gt;24,"Y","N")</f>
        <v>Y</v>
      </c>
      <c r="N65" s="65">
        <f t="shared" ref="N65" si="34">IF(M65="Y",J65-24,"-")</f>
        <v>6.428571428571427</v>
      </c>
    </row>
    <row r="66" spans="1:14" ht="42.75">
      <c r="A66" s="118">
        <v>7</v>
      </c>
      <c r="B66" s="118">
        <v>15</v>
      </c>
      <c r="C66" s="93" t="s">
        <v>3133</v>
      </c>
      <c r="D66" s="70" t="s">
        <v>3138</v>
      </c>
      <c r="E66" s="70" t="s">
        <v>230</v>
      </c>
      <c r="F66" s="70" t="s">
        <v>3139</v>
      </c>
      <c r="G66" s="70" t="s">
        <v>433</v>
      </c>
      <c r="H66" s="89" t="s">
        <v>3142</v>
      </c>
      <c r="I66" s="72">
        <v>43277</v>
      </c>
      <c r="J66" s="65">
        <v>42</v>
      </c>
      <c r="K66" s="72">
        <v>43571</v>
      </c>
      <c r="L66" s="73"/>
      <c r="M66" s="65" t="str">
        <f t="shared" ref="M66:M71" si="35">IF(J66&gt;24,"Y","N")</f>
        <v>Y</v>
      </c>
      <c r="N66" s="65">
        <f t="shared" ref="N66:N71" si="36">IF(M66="Y",J66-24,"-")</f>
        <v>18</v>
      </c>
    </row>
    <row r="67" spans="1:14" ht="42.75">
      <c r="A67" s="118">
        <v>7</v>
      </c>
      <c r="B67" s="118">
        <v>14</v>
      </c>
      <c r="C67" s="93" t="s">
        <v>3132</v>
      </c>
      <c r="D67" s="70" t="s">
        <v>3136</v>
      </c>
      <c r="E67" s="70" t="s">
        <v>230</v>
      </c>
      <c r="F67" s="70" t="s">
        <v>3137</v>
      </c>
      <c r="G67" s="70" t="s">
        <v>433</v>
      </c>
      <c r="H67" s="89" t="s">
        <v>3141</v>
      </c>
      <c r="I67" s="72">
        <v>43270</v>
      </c>
      <c r="J67" s="65">
        <v>42.285714285714285</v>
      </c>
      <c r="K67" s="72">
        <v>43566</v>
      </c>
      <c r="L67" s="73"/>
      <c r="M67" s="65" t="str">
        <f t="shared" si="35"/>
        <v>Y</v>
      </c>
      <c r="N67" s="65">
        <f t="shared" si="36"/>
        <v>18.285714285714285</v>
      </c>
    </row>
    <row r="68" spans="1:14" ht="28.5">
      <c r="A68" s="118">
        <v>7</v>
      </c>
      <c r="B68" s="118">
        <v>13</v>
      </c>
      <c r="C68" s="93" t="s">
        <v>3218</v>
      </c>
      <c r="D68" s="70" t="s">
        <v>3219</v>
      </c>
      <c r="E68" s="70" t="s">
        <v>230</v>
      </c>
      <c r="F68" s="70" t="s">
        <v>3220</v>
      </c>
      <c r="G68" s="70" t="s">
        <v>411</v>
      </c>
      <c r="H68" s="89" t="s">
        <v>3221</v>
      </c>
      <c r="I68" s="72">
        <v>43321</v>
      </c>
      <c r="J68" s="65">
        <v>33.857142857142854</v>
      </c>
      <c r="K68" s="72">
        <v>43558</v>
      </c>
      <c r="L68" s="73"/>
      <c r="M68" s="65" t="str">
        <f t="shared" si="35"/>
        <v>Y</v>
      </c>
      <c r="N68" s="65">
        <f t="shared" si="36"/>
        <v>9.8571428571428541</v>
      </c>
    </row>
    <row r="69" spans="1:14" ht="57">
      <c r="A69" s="118">
        <v>7</v>
      </c>
      <c r="B69" s="118">
        <v>12</v>
      </c>
      <c r="C69" s="93" t="s">
        <v>3041</v>
      </c>
      <c r="D69" s="70" t="s">
        <v>3042</v>
      </c>
      <c r="E69" s="70" t="s">
        <v>230</v>
      </c>
      <c r="F69" s="70" t="s">
        <v>3043</v>
      </c>
      <c r="G69" s="70" t="s">
        <v>626</v>
      </c>
      <c r="H69" s="89" t="s">
        <v>3044</v>
      </c>
      <c r="I69" s="72">
        <v>43178</v>
      </c>
      <c r="J69" s="65">
        <v>53.285714285714285</v>
      </c>
      <c r="K69" s="72">
        <v>43551</v>
      </c>
      <c r="L69" s="73"/>
      <c r="M69" s="65" t="str">
        <f t="shared" si="35"/>
        <v>Y</v>
      </c>
      <c r="N69" s="65">
        <f t="shared" si="36"/>
        <v>29.285714285714285</v>
      </c>
    </row>
    <row r="70" spans="1:14" ht="28.5">
      <c r="A70" s="118">
        <v>7</v>
      </c>
      <c r="B70" s="118">
        <v>11</v>
      </c>
      <c r="C70" s="93" t="s">
        <v>3336</v>
      </c>
      <c r="D70" s="70" t="s">
        <v>3343</v>
      </c>
      <c r="E70" s="70" t="s">
        <v>230</v>
      </c>
      <c r="F70" s="70" t="s">
        <v>3344</v>
      </c>
      <c r="G70" s="70" t="s">
        <v>433</v>
      </c>
      <c r="H70" s="89" t="s">
        <v>3351</v>
      </c>
      <c r="I70" s="72">
        <v>43398</v>
      </c>
      <c r="J70" s="65">
        <v>20.857142857142858</v>
      </c>
      <c r="K70" s="72">
        <v>43543</v>
      </c>
      <c r="L70" s="73"/>
      <c r="M70" s="65" t="str">
        <f t="shared" si="35"/>
        <v>N</v>
      </c>
      <c r="N70" s="65" t="str">
        <f t="shared" si="36"/>
        <v>-</v>
      </c>
    </row>
    <row r="71" spans="1:14" ht="25.5">
      <c r="A71" s="118">
        <v>7</v>
      </c>
      <c r="B71" s="118">
        <v>10</v>
      </c>
      <c r="C71" s="93" t="s">
        <v>3078</v>
      </c>
      <c r="D71" s="70" t="s">
        <v>3079</v>
      </c>
      <c r="E71" s="70" t="s">
        <v>230</v>
      </c>
      <c r="F71" s="70" t="s">
        <v>3080</v>
      </c>
      <c r="G71" s="70" t="s">
        <v>390</v>
      </c>
      <c r="H71" s="89" t="s">
        <v>3081</v>
      </c>
      <c r="I71" s="72">
        <v>43208</v>
      </c>
      <c r="J71" s="65">
        <v>46.285714285714285</v>
      </c>
      <c r="K71" s="72">
        <v>43532</v>
      </c>
      <c r="L71" s="73"/>
      <c r="M71" s="65" t="str">
        <f t="shared" si="35"/>
        <v>Y</v>
      </c>
      <c r="N71" s="65">
        <f t="shared" si="36"/>
        <v>22.285714285714285</v>
      </c>
    </row>
    <row r="72" spans="1:14" ht="28.5">
      <c r="A72" s="118">
        <v>7</v>
      </c>
      <c r="B72" s="118">
        <v>9</v>
      </c>
      <c r="C72" s="93" t="s">
        <v>3275</v>
      </c>
      <c r="D72" s="70" t="s">
        <v>3281</v>
      </c>
      <c r="E72" s="70" t="s">
        <v>230</v>
      </c>
      <c r="F72" s="70" t="s">
        <v>3282</v>
      </c>
      <c r="G72" s="70" t="s">
        <v>626</v>
      </c>
      <c r="H72" s="89" t="s">
        <v>3287</v>
      </c>
      <c r="I72" s="72">
        <v>43375</v>
      </c>
      <c r="J72" s="65">
        <v>21.857142857142858</v>
      </c>
      <c r="K72" s="72">
        <v>43528</v>
      </c>
      <c r="L72" s="73"/>
      <c r="M72" s="65" t="str">
        <f t="shared" ref="M72:M135" si="37">IF(J72&gt;24,"Y","N")</f>
        <v>N</v>
      </c>
      <c r="N72" s="65" t="str">
        <f t="shared" ref="N72:N135" si="38">IF(M72="Y",J72-24,"-")</f>
        <v>-</v>
      </c>
    </row>
    <row r="73" spans="1:14" ht="25.5">
      <c r="A73" s="118">
        <v>7</v>
      </c>
      <c r="B73" s="118">
        <v>8</v>
      </c>
      <c r="C73" s="93" t="s">
        <v>3276</v>
      </c>
      <c r="D73" s="70" t="s">
        <v>3472</v>
      </c>
      <c r="E73" s="70" t="s">
        <v>230</v>
      </c>
      <c r="F73" s="70" t="s">
        <v>3283</v>
      </c>
      <c r="G73" s="70" t="s">
        <v>433</v>
      </c>
      <c r="H73" s="89" t="s">
        <v>3288</v>
      </c>
      <c r="I73" s="72">
        <v>43377</v>
      </c>
      <c r="J73" s="65">
        <v>20.714285714285715</v>
      </c>
      <c r="K73" s="72">
        <v>43522</v>
      </c>
      <c r="L73" s="73"/>
      <c r="M73" s="65" t="str">
        <f t="shared" si="37"/>
        <v>N</v>
      </c>
      <c r="N73" s="65" t="str">
        <f t="shared" si="38"/>
        <v>-</v>
      </c>
    </row>
    <row r="74" spans="1:14" ht="28.5">
      <c r="A74" s="118">
        <v>7</v>
      </c>
      <c r="B74" s="118">
        <v>7</v>
      </c>
      <c r="C74" s="93" t="s">
        <v>3074</v>
      </c>
      <c r="D74" s="70" t="s">
        <v>3075</v>
      </c>
      <c r="E74" s="70" t="s">
        <v>230</v>
      </c>
      <c r="F74" s="70" t="s">
        <v>3076</v>
      </c>
      <c r="G74" s="70" t="s">
        <v>411</v>
      </c>
      <c r="H74" s="89" t="s">
        <v>3077</v>
      </c>
      <c r="I74" s="72">
        <v>43206</v>
      </c>
      <c r="J74" s="65">
        <v>45</v>
      </c>
      <c r="K74" s="72">
        <v>43521</v>
      </c>
      <c r="L74" s="73"/>
      <c r="M74" s="65" t="str">
        <f t="shared" si="37"/>
        <v>Y</v>
      </c>
      <c r="N74" s="65">
        <f t="shared" si="38"/>
        <v>21</v>
      </c>
    </row>
    <row r="75" spans="1:14" ht="57">
      <c r="A75" s="118">
        <v>7</v>
      </c>
      <c r="B75" s="118">
        <v>6</v>
      </c>
      <c r="C75" s="93" t="s">
        <v>2978</v>
      </c>
      <c r="D75" s="70" t="s">
        <v>2980</v>
      </c>
      <c r="E75" s="70" t="s">
        <v>351</v>
      </c>
      <c r="F75" s="70" t="s">
        <v>2982</v>
      </c>
      <c r="G75" s="70" t="s">
        <v>626</v>
      </c>
      <c r="H75" s="89" t="s">
        <v>2984</v>
      </c>
      <c r="I75" s="72">
        <v>43124</v>
      </c>
      <c r="J75" s="65">
        <v>56.714285714285715</v>
      </c>
      <c r="K75" s="72">
        <v>43521</v>
      </c>
      <c r="L75" s="73"/>
      <c r="M75" s="65" t="str">
        <f t="shared" si="37"/>
        <v>Y</v>
      </c>
      <c r="N75" s="65">
        <f t="shared" si="38"/>
        <v>32.714285714285715</v>
      </c>
    </row>
    <row r="76" spans="1:14" ht="28.5">
      <c r="A76" s="118">
        <v>7</v>
      </c>
      <c r="B76" s="118">
        <v>5</v>
      </c>
      <c r="C76" s="93" t="s">
        <v>3093</v>
      </c>
      <c r="D76" s="70" t="s">
        <v>3096</v>
      </c>
      <c r="E76" s="70" t="s">
        <v>230</v>
      </c>
      <c r="F76" s="70" t="s">
        <v>3099</v>
      </c>
      <c r="G76" s="70" t="s">
        <v>694</v>
      </c>
      <c r="H76" s="89" t="s">
        <v>3108</v>
      </c>
      <c r="I76" s="72">
        <v>43227</v>
      </c>
      <c r="J76" s="65">
        <v>41.285714285714285</v>
      </c>
      <c r="K76" s="72">
        <v>43515</v>
      </c>
      <c r="L76" s="73"/>
      <c r="M76" s="65" t="str">
        <f t="shared" si="37"/>
        <v>Y</v>
      </c>
      <c r="N76" s="65">
        <f t="shared" si="38"/>
        <v>17.285714285714285</v>
      </c>
    </row>
    <row r="77" spans="1:14" ht="28.5">
      <c r="A77" s="118">
        <v>7</v>
      </c>
      <c r="B77" s="118">
        <v>4</v>
      </c>
      <c r="C77" s="93" t="s">
        <v>2850</v>
      </c>
      <c r="D77" s="70" t="s">
        <v>2852</v>
      </c>
      <c r="E77" s="70" t="s">
        <v>351</v>
      </c>
      <c r="F77" s="70" t="s">
        <v>2853</v>
      </c>
      <c r="G77" s="70" t="s">
        <v>626</v>
      </c>
      <c r="H77" s="89" t="s">
        <v>2855</v>
      </c>
      <c r="I77" s="72">
        <v>43041</v>
      </c>
      <c r="J77" s="65">
        <v>66.714285714285708</v>
      </c>
      <c r="K77" s="72">
        <v>43508</v>
      </c>
      <c r="L77" s="73"/>
      <c r="M77" s="65" t="str">
        <f t="shared" si="37"/>
        <v>Y</v>
      </c>
      <c r="N77" s="65">
        <f t="shared" si="38"/>
        <v>42.714285714285708</v>
      </c>
    </row>
    <row r="78" spans="1:14" ht="28.5">
      <c r="A78" s="118">
        <v>7</v>
      </c>
      <c r="B78" s="118">
        <v>3</v>
      </c>
      <c r="C78" s="93" t="s">
        <v>3193</v>
      </c>
      <c r="D78" s="70" t="s">
        <v>3196</v>
      </c>
      <c r="E78" s="70" t="s">
        <v>230</v>
      </c>
      <c r="F78" s="70" t="s">
        <v>3197</v>
      </c>
      <c r="G78" s="70" t="s">
        <v>626</v>
      </c>
      <c r="H78" s="89" t="s">
        <v>3201</v>
      </c>
      <c r="I78" s="72">
        <v>43306</v>
      </c>
      <c r="J78" s="65">
        <v>27.285714285714285</v>
      </c>
      <c r="K78" s="72">
        <v>43497</v>
      </c>
      <c r="L78" s="73"/>
      <c r="M78" s="65" t="str">
        <f t="shared" si="37"/>
        <v>Y</v>
      </c>
      <c r="N78" s="65">
        <f t="shared" si="38"/>
        <v>3.2857142857142847</v>
      </c>
    </row>
    <row r="79" spans="1:14" ht="38.25">
      <c r="A79" s="118">
        <v>7</v>
      </c>
      <c r="B79" s="118">
        <v>2</v>
      </c>
      <c r="C79" s="93" t="s">
        <v>3091</v>
      </c>
      <c r="D79" s="70" t="s">
        <v>3094</v>
      </c>
      <c r="E79" s="70" t="s">
        <v>230</v>
      </c>
      <c r="F79" s="70" t="s">
        <v>3097</v>
      </c>
      <c r="G79" s="70" t="s">
        <v>390</v>
      </c>
      <c r="H79" s="89" t="s">
        <v>3106</v>
      </c>
      <c r="I79" s="72">
        <v>43222</v>
      </c>
      <c r="J79" s="65">
        <v>38.142857142857146</v>
      </c>
      <c r="K79" s="72">
        <v>43489</v>
      </c>
      <c r="L79" s="73"/>
      <c r="M79" s="65" t="str">
        <f t="shared" si="37"/>
        <v>Y</v>
      </c>
      <c r="N79" s="65">
        <f t="shared" si="38"/>
        <v>14.142857142857146</v>
      </c>
    </row>
    <row r="80" spans="1:14" ht="42.75">
      <c r="A80" s="118">
        <v>7</v>
      </c>
      <c r="B80" s="118">
        <v>1</v>
      </c>
      <c r="C80" s="93" t="s">
        <v>3167</v>
      </c>
      <c r="D80" s="70" t="s">
        <v>3168</v>
      </c>
      <c r="E80" s="70" t="s">
        <v>230</v>
      </c>
      <c r="F80" s="70" t="s">
        <v>3169</v>
      </c>
      <c r="G80" s="70" t="s">
        <v>626</v>
      </c>
      <c r="H80" s="89" t="s">
        <v>3170</v>
      </c>
      <c r="I80" s="72">
        <v>43301</v>
      </c>
      <c r="J80" s="65">
        <v>26.571428571428573</v>
      </c>
      <c r="K80" s="72">
        <v>43487</v>
      </c>
      <c r="L80" s="73"/>
      <c r="M80" s="65" t="str">
        <f t="shared" si="37"/>
        <v>Y</v>
      </c>
      <c r="N80" s="65">
        <f t="shared" si="38"/>
        <v>2.571428571428573</v>
      </c>
    </row>
    <row r="81" spans="1:14" ht="15">
      <c r="A81" s="281" t="s">
        <v>2963</v>
      </c>
      <c r="B81" s="280"/>
      <c r="C81" s="280"/>
      <c r="D81" s="280"/>
      <c r="E81" s="280"/>
      <c r="F81" s="280"/>
      <c r="G81" s="280"/>
      <c r="H81" s="280"/>
      <c r="I81" s="280"/>
      <c r="J81" s="280"/>
      <c r="K81" s="280"/>
      <c r="L81" s="280"/>
      <c r="M81" s="56"/>
      <c r="N81" s="282"/>
    </row>
    <row r="82" spans="1:14" ht="57">
      <c r="A82" s="118">
        <v>6</v>
      </c>
      <c r="B82" s="118">
        <v>41</v>
      </c>
      <c r="C82" s="93" t="s">
        <v>3118</v>
      </c>
      <c r="D82" s="70" t="s">
        <v>3119</v>
      </c>
      <c r="E82" s="70" t="s">
        <v>230</v>
      </c>
      <c r="F82" s="70" t="s">
        <v>3120</v>
      </c>
      <c r="G82" s="70" t="s">
        <v>626</v>
      </c>
      <c r="H82" s="89" t="s">
        <v>3121</v>
      </c>
      <c r="I82" s="72">
        <v>43241</v>
      </c>
      <c r="J82" s="65">
        <v>33</v>
      </c>
      <c r="K82" s="72">
        <v>43411</v>
      </c>
      <c r="L82" s="73"/>
      <c r="M82" s="65" t="str">
        <f t="shared" si="37"/>
        <v>Y</v>
      </c>
      <c r="N82" s="65">
        <f t="shared" si="38"/>
        <v>9</v>
      </c>
    </row>
    <row r="83" spans="1:14" ht="28.5">
      <c r="A83" s="118">
        <v>6</v>
      </c>
      <c r="B83" s="118">
        <v>40</v>
      </c>
      <c r="C83" s="93" t="s">
        <v>2939</v>
      </c>
      <c r="D83" s="70" t="s">
        <v>2942</v>
      </c>
      <c r="E83" s="70" t="s">
        <v>230</v>
      </c>
      <c r="F83" s="70" t="s">
        <v>2967</v>
      </c>
      <c r="G83" s="70" t="s">
        <v>433</v>
      </c>
      <c r="H83" s="89" t="s">
        <v>2945</v>
      </c>
      <c r="I83" s="72">
        <v>43108</v>
      </c>
      <c r="J83" s="65">
        <v>48.571428571428569</v>
      </c>
      <c r="K83" s="72">
        <v>43448</v>
      </c>
      <c r="L83" s="73"/>
      <c r="M83" s="65" t="str">
        <f t="shared" si="37"/>
        <v>Y</v>
      </c>
      <c r="N83" s="65">
        <f t="shared" si="38"/>
        <v>24.571428571428569</v>
      </c>
    </row>
    <row r="84" spans="1:14" ht="28.5">
      <c r="A84" s="118">
        <v>6</v>
      </c>
      <c r="B84" s="118">
        <v>39</v>
      </c>
      <c r="C84" s="93" t="s">
        <v>3195</v>
      </c>
      <c r="D84" s="70" t="s">
        <v>3199</v>
      </c>
      <c r="E84" s="70" t="s">
        <v>351</v>
      </c>
      <c r="F84" s="70" t="s">
        <v>3200</v>
      </c>
      <c r="G84" s="70" t="s">
        <v>626</v>
      </c>
      <c r="H84" s="89" t="s">
        <v>3203</v>
      </c>
      <c r="I84" s="72">
        <v>43312</v>
      </c>
      <c r="J84" s="65">
        <v>18.428571428571427</v>
      </c>
      <c r="K84" s="72">
        <v>43441</v>
      </c>
      <c r="L84" s="73"/>
      <c r="M84" s="65" t="str">
        <f t="shared" si="37"/>
        <v>N</v>
      </c>
      <c r="N84" s="65" t="str">
        <f t="shared" si="38"/>
        <v>-</v>
      </c>
    </row>
    <row r="85" spans="1:14" ht="38.25">
      <c r="A85" s="118">
        <v>6</v>
      </c>
      <c r="B85" s="118">
        <v>38</v>
      </c>
      <c r="C85" s="93" t="s">
        <v>3046</v>
      </c>
      <c r="D85" s="70" t="s">
        <v>3049</v>
      </c>
      <c r="E85" s="70" t="s">
        <v>230</v>
      </c>
      <c r="F85" s="70" t="s">
        <v>3052</v>
      </c>
      <c r="G85" s="70" t="s">
        <v>698</v>
      </c>
      <c r="H85" s="89" t="s">
        <v>3051</v>
      </c>
      <c r="I85" s="72">
        <v>43181</v>
      </c>
      <c r="J85" s="65">
        <v>36.857142857142854</v>
      </c>
      <c r="K85" s="72">
        <v>43439</v>
      </c>
      <c r="L85" s="73"/>
      <c r="M85" s="65" t="str">
        <f t="shared" si="37"/>
        <v>Y</v>
      </c>
      <c r="N85" s="65">
        <f t="shared" si="38"/>
        <v>12.857142857142854</v>
      </c>
    </row>
    <row r="86" spans="1:14" ht="28.5">
      <c r="A86" s="118">
        <v>6</v>
      </c>
      <c r="B86" s="118">
        <v>37</v>
      </c>
      <c r="C86" s="93" t="s">
        <v>2755</v>
      </c>
      <c r="D86" s="70" t="s">
        <v>2757</v>
      </c>
      <c r="E86" s="70" t="s">
        <v>230</v>
      </c>
      <c r="F86" s="70" t="s">
        <v>2759</v>
      </c>
      <c r="G86" s="70" t="s">
        <v>626</v>
      </c>
      <c r="H86" s="89" t="s">
        <v>2762</v>
      </c>
      <c r="I86" s="72">
        <v>42984</v>
      </c>
      <c r="J86" s="65">
        <v>62.142857142857146</v>
      </c>
      <c r="K86" s="72">
        <v>43419</v>
      </c>
      <c r="L86" s="73"/>
      <c r="M86" s="65" t="str">
        <f t="shared" si="37"/>
        <v>Y</v>
      </c>
      <c r="N86" s="65">
        <f t="shared" si="38"/>
        <v>38.142857142857146</v>
      </c>
    </row>
    <row r="87" spans="1:14" ht="42.75">
      <c r="A87" s="118">
        <v>6</v>
      </c>
      <c r="B87" s="118">
        <v>36</v>
      </c>
      <c r="C87" s="93" t="s">
        <v>3026</v>
      </c>
      <c r="D87" s="70" t="s">
        <v>3027</v>
      </c>
      <c r="E87" s="70" t="s">
        <v>351</v>
      </c>
      <c r="F87" s="70" t="s">
        <v>3028</v>
      </c>
      <c r="G87" s="70" t="s">
        <v>433</v>
      </c>
      <c r="H87" s="89" t="s">
        <v>3029</v>
      </c>
      <c r="I87" s="72">
        <v>43173</v>
      </c>
      <c r="J87" s="65">
        <v>35.142857142857146</v>
      </c>
      <c r="K87" s="72">
        <v>43419</v>
      </c>
      <c r="L87" s="73"/>
      <c r="M87" s="65" t="str">
        <f t="shared" si="37"/>
        <v>Y</v>
      </c>
      <c r="N87" s="65">
        <f t="shared" si="38"/>
        <v>11.142857142857146</v>
      </c>
    </row>
    <row r="88" spans="1:14" ht="25.5">
      <c r="A88" s="118">
        <v>6</v>
      </c>
      <c r="B88" s="118">
        <v>35</v>
      </c>
      <c r="C88" s="93" t="s">
        <v>3009</v>
      </c>
      <c r="D88" s="70" t="s">
        <v>3011</v>
      </c>
      <c r="E88" s="70" t="s">
        <v>351</v>
      </c>
      <c r="F88" s="70" t="s">
        <v>3014</v>
      </c>
      <c r="G88" s="70" t="s">
        <v>694</v>
      </c>
      <c r="H88" s="89" t="s">
        <v>3267</v>
      </c>
      <c r="I88" s="72">
        <v>43153</v>
      </c>
      <c r="J88" s="65">
        <v>34</v>
      </c>
      <c r="K88" s="72">
        <v>43391</v>
      </c>
      <c r="L88" s="73"/>
      <c r="M88" s="65" t="str">
        <f t="shared" si="37"/>
        <v>Y</v>
      </c>
      <c r="N88" s="65">
        <f t="shared" si="38"/>
        <v>10</v>
      </c>
    </row>
    <row r="89" spans="1:14" ht="28.5">
      <c r="A89" s="118">
        <v>6</v>
      </c>
      <c r="B89" s="118">
        <v>34</v>
      </c>
      <c r="C89" s="93" t="s">
        <v>2837</v>
      </c>
      <c r="D89" s="70" t="s">
        <v>2838</v>
      </c>
      <c r="E89" s="70" t="s">
        <v>230</v>
      </c>
      <c r="F89" s="70" t="s">
        <v>2839</v>
      </c>
      <c r="G89" s="70" t="s">
        <v>626</v>
      </c>
      <c r="H89" s="89" t="s">
        <v>2840</v>
      </c>
      <c r="I89" s="72">
        <v>43039</v>
      </c>
      <c r="J89" s="65">
        <v>46.285714285714285</v>
      </c>
      <c r="K89" s="72">
        <v>43363</v>
      </c>
      <c r="L89" s="73"/>
      <c r="M89" s="65" t="str">
        <f t="shared" si="37"/>
        <v>Y</v>
      </c>
      <c r="N89" s="65">
        <f t="shared" si="38"/>
        <v>22.285714285714285</v>
      </c>
    </row>
    <row r="90" spans="1:14" ht="42.75">
      <c r="A90" s="118">
        <v>6</v>
      </c>
      <c r="B90" s="118">
        <v>33</v>
      </c>
      <c r="C90" s="93" t="s">
        <v>2899</v>
      </c>
      <c r="D90" s="70" t="s">
        <v>2901</v>
      </c>
      <c r="E90" s="70" t="s">
        <v>230</v>
      </c>
      <c r="F90" s="70" t="s">
        <v>3266</v>
      </c>
      <c r="G90" s="70" t="s">
        <v>411</v>
      </c>
      <c r="H90" s="89" t="s">
        <v>2903</v>
      </c>
      <c r="I90" s="72">
        <v>43069</v>
      </c>
      <c r="J90" s="65">
        <v>42</v>
      </c>
      <c r="K90" s="72">
        <v>43361</v>
      </c>
      <c r="L90" s="73"/>
      <c r="M90" s="65" t="str">
        <f t="shared" si="37"/>
        <v>Y</v>
      </c>
      <c r="N90" s="65">
        <f t="shared" si="38"/>
        <v>18</v>
      </c>
    </row>
    <row r="91" spans="1:14" ht="42.75">
      <c r="A91" s="118">
        <v>6</v>
      </c>
      <c r="B91" s="118">
        <v>32</v>
      </c>
      <c r="C91" s="93" t="s">
        <v>2756</v>
      </c>
      <c r="D91" s="70" t="s">
        <v>2758</v>
      </c>
      <c r="E91" s="70" t="s">
        <v>230</v>
      </c>
      <c r="F91" s="70" t="s">
        <v>2761</v>
      </c>
      <c r="G91" s="70" t="s">
        <v>698</v>
      </c>
      <c r="H91" s="89" t="s">
        <v>2765</v>
      </c>
      <c r="I91" s="72">
        <v>42991</v>
      </c>
      <c r="J91" s="65">
        <v>52.285714285714285</v>
      </c>
      <c r="K91" s="72">
        <v>43357</v>
      </c>
      <c r="L91" s="73"/>
      <c r="M91" s="65" t="str">
        <f t="shared" si="37"/>
        <v>Y</v>
      </c>
      <c r="N91" s="65">
        <f t="shared" si="38"/>
        <v>28.285714285714285</v>
      </c>
    </row>
    <row r="92" spans="1:14" ht="42.75">
      <c r="A92" s="118">
        <v>6</v>
      </c>
      <c r="B92" s="118">
        <v>31</v>
      </c>
      <c r="C92" s="93" t="s">
        <v>2804</v>
      </c>
      <c r="D92" s="70" t="s">
        <v>2805</v>
      </c>
      <c r="E92" s="70" t="s">
        <v>230</v>
      </c>
      <c r="F92" s="70" t="s">
        <v>2806</v>
      </c>
      <c r="G92" s="70" t="s">
        <v>411</v>
      </c>
      <c r="H92" s="89" t="s">
        <v>2807</v>
      </c>
      <c r="I92" s="72">
        <v>43019</v>
      </c>
      <c r="J92" s="65">
        <v>47</v>
      </c>
      <c r="K92" s="72">
        <v>43346</v>
      </c>
      <c r="L92" s="73"/>
      <c r="M92" s="65" t="str">
        <f t="shared" si="37"/>
        <v>Y</v>
      </c>
      <c r="N92" s="65">
        <f t="shared" si="38"/>
        <v>23</v>
      </c>
    </row>
    <row r="93" spans="1:14" ht="38.25">
      <c r="A93" s="118">
        <v>6</v>
      </c>
      <c r="B93" s="118">
        <v>30</v>
      </c>
      <c r="C93" s="93" t="s">
        <v>2565</v>
      </c>
      <c r="D93" s="70" t="s">
        <v>2568</v>
      </c>
      <c r="E93" s="70" t="s">
        <v>230</v>
      </c>
      <c r="F93" s="70" t="s">
        <v>3225</v>
      </c>
      <c r="G93" s="70" t="s">
        <v>390</v>
      </c>
      <c r="H93" s="89" t="s">
        <v>2574</v>
      </c>
      <c r="I93" s="145">
        <v>42874</v>
      </c>
      <c r="J93" s="231">
        <v>67</v>
      </c>
      <c r="K93" s="72">
        <v>43341</v>
      </c>
      <c r="L93" s="112"/>
      <c r="M93" s="65" t="str">
        <f t="shared" si="37"/>
        <v>Y</v>
      </c>
      <c r="N93" s="65">
        <f t="shared" si="38"/>
        <v>43</v>
      </c>
    </row>
    <row r="94" spans="1:14" ht="38.25">
      <c r="A94" s="118">
        <v>6</v>
      </c>
      <c r="B94" s="118">
        <v>29</v>
      </c>
      <c r="C94" s="93" t="s">
        <v>2900</v>
      </c>
      <c r="D94" s="70" t="s">
        <v>2902</v>
      </c>
      <c r="E94" s="70" t="s">
        <v>351</v>
      </c>
      <c r="F94" s="70" t="s">
        <v>2905</v>
      </c>
      <c r="G94" s="70" t="s">
        <v>411</v>
      </c>
      <c r="H94" s="89" t="s">
        <v>2904</v>
      </c>
      <c r="I94" s="145">
        <v>43082</v>
      </c>
      <c r="J94" s="231">
        <v>36.285714285714285</v>
      </c>
      <c r="K94" s="72">
        <v>43336</v>
      </c>
      <c r="L94" s="112"/>
      <c r="M94" s="65" t="str">
        <f t="shared" si="37"/>
        <v>Y</v>
      </c>
      <c r="N94" s="65">
        <f t="shared" si="38"/>
        <v>12.285714285714285</v>
      </c>
    </row>
    <row r="95" spans="1:14" ht="42.75">
      <c r="A95" s="118">
        <v>6</v>
      </c>
      <c r="B95" s="118">
        <v>28</v>
      </c>
      <c r="C95" s="93" t="s">
        <v>2965</v>
      </c>
      <c r="D95" s="70" t="s">
        <v>2966</v>
      </c>
      <c r="E95" s="70" t="s">
        <v>230</v>
      </c>
      <c r="F95" s="70" t="s">
        <v>2720</v>
      </c>
      <c r="G95" s="70" t="s">
        <v>626</v>
      </c>
      <c r="H95" s="89" t="s">
        <v>2973</v>
      </c>
      <c r="I95" s="145">
        <v>43115</v>
      </c>
      <c r="J95" s="231">
        <v>31.285714285714285</v>
      </c>
      <c r="K95" s="72">
        <v>43334</v>
      </c>
      <c r="L95" s="112"/>
      <c r="M95" s="65" t="str">
        <f t="shared" si="37"/>
        <v>Y</v>
      </c>
      <c r="N95" s="65">
        <f t="shared" si="38"/>
        <v>7.2857142857142847</v>
      </c>
    </row>
    <row r="96" spans="1:14" ht="28.5">
      <c r="A96" s="118">
        <v>6</v>
      </c>
      <c r="B96" s="118">
        <v>27</v>
      </c>
      <c r="C96" s="93" t="s">
        <v>2833</v>
      </c>
      <c r="D96" s="70" t="s">
        <v>2834</v>
      </c>
      <c r="E96" s="70" t="s">
        <v>230</v>
      </c>
      <c r="F96" s="70" t="s">
        <v>2835</v>
      </c>
      <c r="G96" s="70" t="s">
        <v>694</v>
      </c>
      <c r="H96" s="89" t="s">
        <v>2836</v>
      </c>
      <c r="I96" s="145">
        <v>43038</v>
      </c>
      <c r="J96" s="231">
        <v>39.285714285714285</v>
      </c>
      <c r="K96" s="72">
        <v>43313</v>
      </c>
      <c r="L96" s="112"/>
      <c r="M96" s="65" t="str">
        <f t="shared" si="37"/>
        <v>Y</v>
      </c>
      <c r="N96" s="65">
        <f t="shared" si="38"/>
        <v>15.285714285714285</v>
      </c>
    </row>
    <row r="97" spans="1:14" ht="38.25">
      <c r="A97" s="118">
        <v>6</v>
      </c>
      <c r="B97" s="118">
        <v>26</v>
      </c>
      <c r="C97" s="93" t="s">
        <v>2798</v>
      </c>
      <c r="D97" s="70" t="s">
        <v>2799</v>
      </c>
      <c r="E97" s="70" t="s">
        <v>351</v>
      </c>
      <c r="F97" s="70" t="s">
        <v>1140</v>
      </c>
      <c r="G97" s="70" t="s">
        <v>411</v>
      </c>
      <c r="H97" s="89" t="s">
        <v>2800</v>
      </c>
      <c r="I97" s="145">
        <v>43006</v>
      </c>
      <c r="J97" s="231">
        <v>43</v>
      </c>
      <c r="K97" s="72">
        <v>43307</v>
      </c>
      <c r="L97" s="112"/>
      <c r="M97" s="65" t="str">
        <f t="shared" si="37"/>
        <v>Y</v>
      </c>
      <c r="N97" s="65">
        <f t="shared" si="38"/>
        <v>19</v>
      </c>
    </row>
    <row r="98" spans="1:14" ht="28.5">
      <c r="A98" s="118">
        <v>6</v>
      </c>
      <c r="B98" s="118">
        <v>25</v>
      </c>
      <c r="C98" s="93" t="s">
        <v>2927</v>
      </c>
      <c r="D98" s="70" t="s">
        <v>2928</v>
      </c>
      <c r="E98" s="70" t="s">
        <v>351</v>
      </c>
      <c r="F98" s="70" t="s">
        <v>2929</v>
      </c>
      <c r="G98" s="70" t="s">
        <v>626</v>
      </c>
      <c r="H98" s="89" t="s">
        <v>2930</v>
      </c>
      <c r="I98" s="145">
        <v>43088</v>
      </c>
      <c r="J98" s="231">
        <v>28</v>
      </c>
      <c r="K98" s="72">
        <v>43284</v>
      </c>
      <c r="L98" s="112"/>
      <c r="M98" s="65" t="str">
        <f t="shared" si="37"/>
        <v>Y</v>
      </c>
      <c r="N98" s="65">
        <f t="shared" si="38"/>
        <v>4</v>
      </c>
    </row>
    <row r="99" spans="1:14" ht="28.5">
      <c r="A99" s="118">
        <v>6</v>
      </c>
      <c r="B99" s="118">
        <v>24</v>
      </c>
      <c r="C99" s="93" t="s">
        <v>2880</v>
      </c>
      <c r="D99" s="70" t="s">
        <v>2881</v>
      </c>
      <c r="E99" s="70" t="s">
        <v>351</v>
      </c>
      <c r="F99" s="70" t="s">
        <v>2882</v>
      </c>
      <c r="G99" s="70" t="s">
        <v>698</v>
      </c>
      <c r="H99" s="89" t="s">
        <v>2883</v>
      </c>
      <c r="I99" s="145">
        <v>43063</v>
      </c>
      <c r="J99" s="231">
        <v>31.428571428571427</v>
      </c>
      <c r="K99" s="72">
        <v>43283</v>
      </c>
      <c r="L99" s="112"/>
      <c r="M99" s="65" t="str">
        <f t="shared" si="37"/>
        <v>Y</v>
      </c>
      <c r="N99" s="65">
        <f t="shared" si="38"/>
        <v>7.428571428571427</v>
      </c>
    </row>
    <row r="100" spans="1:14" ht="42.75">
      <c r="A100" s="118">
        <v>6</v>
      </c>
      <c r="B100" s="118">
        <v>23</v>
      </c>
      <c r="C100" s="93" t="s">
        <v>2680</v>
      </c>
      <c r="D100" s="70" t="s">
        <v>2681</v>
      </c>
      <c r="E100" s="70" t="s">
        <v>230</v>
      </c>
      <c r="F100" s="70" t="s">
        <v>2698</v>
      </c>
      <c r="G100" s="70" t="s">
        <v>390</v>
      </c>
      <c r="H100" s="89" t="s">
        <v>2682</v>
      </c>
      <c r="I100" s="145">
        <v>42949</v>
      </c>
      <c r="J100" s="231">
        <v>47.714285714285715</v>
      </c>
      <c r="K100" s="72">
        <v>43283</v>
      </c>
      <c r="L100" s="112"/>
      <c r="M100" s="65" t="str">
        <f t="shared" si="37"/>
        <v>Y</v>
      </c>
      <c r="N100" s="65">
        <f t="shared" si="38"/>
        <v>23.714285714285715</v>
      </c>
    </row>
    <row r="101" spans="1:14" ht="28.5">
      <c r="A101" s="118">
        <v>6</v>
      </c>
      <c r="B101" s="118">
        <v>22</v>
      </c>
      <c r="C101" s="93" t="s">
        <v>2628</v>
      </c>
      <c r="D101" s="70" t="s">
        <v>2629</v>
      </c>
      <c r="E101" s="70" t="s">
        <v>230</v>
      </c>
      <c r="F101" s="70" t="s">
        <v>2631</v>
      </c>
      <c r="G101" s="70" t="s">
        <v>390</v>
      </c>
      <c r="H101" s="89" t="s">
        <v>2630</v>
      </c>
      <c r="I101" s="145">
        <v>42915</v>
      </c>
      <c r="J101" s="231">
        <v>52.571428571428569</v>
      </c>
      <c r="K101" s="72">
        <v>43283</v>
      </c>
      <c r="L101" s="112">
        <v>43214</v>
      </c>
      <c r="M101" s="65" t="str">
        <f t="shared" si="37"/>
        <v>Y</v>
      </c>
      <c r="N101" s="65">
        <f t="shared" si="38"/>
        <v>28.571428571428569</v>
      </c>
    </row>
    <row r="102" spans="1:14" ht="28.5">
      <c r="A102" s="118">
        <v>6</v>
      </c>
      <c r="B102" s="118">
        <v>21</v>
      </c>
      <c r="C102" s="93" t="s">
        <v>2851</v>
      </c>
      <c r="D102" s="70" t="s">
        <v>2856</v>
      </c>
      <c r="E102" s="70" t="s">
        <v>230</v>
      </c>
      <c r="F102" s="70" t="s">
        <v>2854</v>
      </c>
      <c r="G102" s="70" t="s">
        <v>626</v>
      </c>
      <c r="H102" s="89" t="s">
        <v>2857</v>
      </c>
      <c r="I102" s="145">
        <v>43045</v>
      </c>
      <c r="J102" s="231">
        <v>32.571428571428569</v>
      </c>
      <c r="K102" s="72">
        <v>43272</v>
      </c>
      <c r="L102" s="112"/>
      <c r="M102" s="65" t="str">
        <f t="shared" si="37"/>
        <v>Y</v>
      </c>
      <c r="N102" s="65">
        <f t="shared" si="38"/>
        <v>8.5714285714285694</v>
      </c>
    </row>
    <row r="103" spans="1:14" ht="42.75">
      <c r="A103" s="118">
        <v>6</v>
      </c>
      <c r="B103" s="118">
        <v>20</v>
      </c>
      <c r="C103" s="93" t="s">
        <v>2593</v>
      </c>
      <c r="D103" s="70" t="s">
        <v>2594</v>
      </c>
      <c r="E103" s="70" t="s">
        <v>230</v>
      </c>
      <c r="F103" s="70" t="s">
        <v>2609</v>
      </c>
      <c r="G103" s="70" t="s">
        <v>698</v>
      </c>
      <c r="H103" s="89" t="s">
        <v>2603</v>
      </c>
      <c r="I103" s="145">
        <v>42895</v>
      </c>
      <c r="J103" s="231">
        <v>51.857142857142854</v>
      </c>
      <c r="K103" s="72">
        <v>43258</v>
      </c>
      <c r="L103" s="112"/>
      <c r="M103" s="65" t="str">
        <f t="shared" si="37"/>
        <v>Y</v>
      </c>
      <c r="N103" s="65">
        <f t="shared" si="38"/>
        <v>27.857142857142854</v>
      </c>
    </row>
    <row r="104" spans="1:14" ht="42.75">
      <c r="A104" s="118">
        <v>6</v>
      </c>
      <c r="B104" s="118">
        <v>19</v>
      </c>
      <c r="C104" s="93" t="s">
        <v>3045</v>
      </c>
      <c r="D104" s="70" t="s">
        <v>3047</v>
      </c>
      <c r="E104" s="70" t="s">
        <v>230</v>
      </c>
      <c r="F104" s="70" t="s">
        <v>3048</v>
      </c>
      <c r="G104" s="70" t="s">
        <v>694</v>
      </c>
      <c r="H104" s="89" t="s">
        <v>3050</v>
      </c>
      <c r="I104" s="145">
        <v>43181</v>
      </c>
      <c r="J104" s="231">
        <v>10.714285714285714</v>
      </c>
      <c r="K104" s="72">
        <v>43256</v>
      </c>
      <c r="L104" s="112"/>
      <c r="M104" s="65" t="str">
        <f t="shared" si="37"/>
        <v>N</v>
      </c>
      <c r="N104" s="65" t="str">
        <f t="shared" si="38"/>
        <v>-</v>
      </c>
    </row>
    <row r="105" spans="1:14" ht="42.75">
      <c r="A105" s="118">
        <v>6</v>
      </c>
      <c r="B105" s="118">
        <v>18</v>
      </c>
      <c r="C105" s="93" t="s">
        <v>2607</v>
      </c>
      <c r="D105" s="70" t="s">
        <v>2608</v>
      </c>
      <c r="E105" s="70" t="s">
        <v>230</v>
      </c>
      <c r="F105" s="70" t="s">
        <v>2610</v>
      </c>
      <c r="G105" s="70" t="s">
        <v>626</v>
      </c>
      <c r="H105" s="89" t="s">
        <v>2611</v>
      </c>
      <c r="I105" s="145">
        <v>42900</v>
      </c>
      <c r="J105" s="231">
        <v>45.857142857142854</v>
      </c>
      <c r="K105" s="72">
        <v>43221</v>
      </c>
      <c r="L105" s="112"/>
      <c r="M105" s="65" t="str">
        <f t="shared" si="37"/>
        <v>Y</v>
      </c>
      <c r="N105" s="65">
        <f t="shared" si="38"/>
        <v>21.857142857142854</v>
      </c>
    </row>
    <row r="106" spans="1:14" ht="57">
      <c r="A106" s="118">
        <v>6</v>
      </c>
      <c r="B106" s="118">
        <v>17</v>
      </c>
      <c r="C106" s="93" t="s">
        <v>2696</v>
      </c>
      <c r="D106" s="70" t="s">
        <v>2704</v>
      </c>
      <c r="E106" s="70" t="s">
        <v>230</v>
      </c>
      <c r="F106" s="70" t="s">
        <v>2705</v>
      </c>
      <c r="G106" s="70" t="s">
        <v>698</v>
      </c>
      <c r="H106" s="89" t="s">
        <v>2711</v>
      </c>
      <c r="I106" s="145">
        <v>42975</v>
      </c>
      <c r="J106" s="231">
        <v>35</v>
      </c>
      <c r="K106" s="72">
        <v>43217</v>
      </c>
      <c r="L106" s="112"/>
      <c r="M106" s="65" t="str">
        <f t="shared" si="37"/>
        <v>Y</v>
      </c>
      <c r="N106" s="65">
        <f t="shared" si="38"/>
        <v>11</v>
      </c>
    </row>
    <row r="107" spans="1:14" ht="28.5">
      <c r="A107" s="118">
        <v>6</v>
      </c>
      <c r="B107" s="118">
        <v>16</v>
      </c>
      <c r="C107" s="93" t="s">
        <v>117</v>
      </c>
      <c r="D107" s="70" t="s">
        <v>2669</v>
      </c>
      <c r="E107" s="70" t="s">
        <v>351</v>
      </c>
      <c r="F107" s="70" t="s">
        <v>2667</v>
      </c>
      <c r="G107" s="70" t="s">
        <v>626</v>
      </c>
      <c r="H107" s="89" t="s">
        <v>2670</v>
      </c>
      <c r="I107" s="145">
        <v>42947</v>
      </c>
      <c r="J107" s="231">
        <v>38</v>
      </c>
      <c r="K107" s="72">
        <v>43213</v>
      </c>
      <c r="L107" s="112"/>
      <c r="M107" s="65" t="str">
        <f t="shared" si="37"/>
        <v>Y</v>
      </c>
      <c r="N107" s="65">
        <f t="shared" si="38"/>
        <v>14</v>
      </c>
    </row>
    <row r="108" spans="1:14" ht="42.75">
      <c r="A108" s="118">
        <v>6</v>
      </c>
      <c r="B108" s="118">
        <v>15</v>
      </c>
      <c r="C108" s="93" t="s">
        <v>2697</v>
      </c>
      <c r="D108" s="70" t="s">
        <v>2706</v>
      </c>
      <c r="E108" s="70" t="s">
        <v>230</v>
      </c>
      <c r="F108" s="70" t="s">
        <v>2707</v>
      </c>
      <c r="G108" s="70" t="s">
        <v>433</v>
      </c>
      <c r="H108" s="89" t="s">
        <v>2713</v>
      </c>
      <c r="I108" s="145">
        <v>42975</v>
      </c>
      <c r="J108" s="231">
        <v>30.428571428571427</v>
      </c>
      <c r="K108" s="72">
        <v>43188</v>
      </c>
      <c r="L108" s="112"/>
      <c r="M108" s="65" t="str">
        <f t="shared" si="37"/>
        <v>Y</v>
      </c>
      <c r="N108" s="65">
        <f t="shared" si="38"/>
        <v>6.428571428571427</v>
      </c>
    </row>
    <row r="109" spans="1:14" ht="42.75">
      <c r="A109" s="118">
        <v>6</v>
      </c>
      <c r="B109" s="118">
        <v>14</v>
      </c>
      <c r="C109" s="93" t="s">
        <v>2551</v>
      </c>
      <c r="D109" s="70" t="s">
        <v>2553</v>
      </c>
      <c r="E109" s="70" t="s">
        <v>351</v>
      </c>
      <c r="F109" s="70" t="s">
        <v>2555</v>
      </c>
      <c r="G109" s="70" t="s">
        <v>433</v>
      </c>
      <c r="H109" s="89" t="s">
        <v>2562</v>
      </c>
      <c r="I109" s="145">
        <v>42866</v>
      </c>
      <c r="J109" s="231">
        <v>45.857142857142854</v>
      </c>
      <c r="K109" s="72">
        <v>43187</v>
      </c>
      <c r="L109" s="112"/>
      <c r="M109" s="65" t="str">
        <f t="shared" si="37"/>
        <v>Y</v>
      </c>
      <c r="N109" s="65">
        <f t="shared" si="38"/>
        <v>21.857142857142854</v>
      </c>
    </row>
    <row r="110" spans="1:14" ht="42.75">
      <c r="A110" s="118">
        <v>6</v>
      </c>
      <c r="B110" s="118">
        <v>13</v>
      </c>
      <c r="C110" s="93" t="s">
        <v>2694</v>
      </c>
      <c r="D110" s="70" t="s">
        <v>2700</v>
      </c>
      <c r="E110" s="70" t="s">
        <v>230</v>
      </c>
      <c r="F110" s="70" t="s">
        <v>2701</v>
      </c>
      <c r="G110" s="70" t="s">
        <v>698</v>
      </c>
      <c r="H110" s="89" t="s">
        <v>2710</v>
      </c>
      <c r="I110" s="145">
        <v>42968</v>
      </c>
      <c r="J110" s="231">
        <v>30.142857142857142</v>
      </c>
      <c r="K110" s="72">
        <v>43179</v>
      </c>
      <c r="L110" s="112"/>
      <c r="M110" s="65" t="str">
        <f t="shared" si="37"/>
        <v>Y</v>
      </c>
      <c r="N110" s="65">
        <f t="shared" si="38"/>
        <v>6.1428571428571423</v>
      </c>
    </row>
    <row r="111" spans="1:14" ht="42.75">
      <c r="A111" s="118">
        <v>6</v>
      </c>
      <c r="B111" s="118">
        <v>12</v>
      </c>
      <c r="C111" s="93" t="s">
        <v>2772</v>
      </c>
      <c r="D111" s="70" t="s">
        <v>2773</v>
      </c>
      <c r="E111" s="70" t="s">
        <v>230</v>
      </c>
      <c r="F111" s="70" t="s">
        <v>2774</v>
      </c>
      <c r="G111" s="70" t="s">
        <v>698</v>
      </c>
      <c r="H111" s="89" t="s">
        <v>2775</v>
      </c>
      <c r="I111" s="145">
        <v>42992</v>
      </c>
      <c r="J111" s="231">
        <v>26.142857142857142</v>
      </c>
      <c r="K111" s="72">
        <v>43175</v>
      </c>
      <c r="L111" s="112"/>
      <c r="M111" s="65" t="str">
        <f t="shared" si="37"/>
        <v>Y</v>
      </c>
      <c r="N111" s="65">
        <f t="shared" si="38"/>
        <v>2.1428571428571423</v>
      </c>
    </row>
    <row r="112" spans="1:14" ht="28.5">
      <c r="A112" s="118">
        <v>6</v>
      </c>
      <c r="B112" s="118">
        <v>11</v>
      </c>
      <c r="C112" s="93" t="s">
        <v>2693</v>
      </c>
      <c r="D112" s="70" t="s">
        <v>2708</v>
      </c>
      <c r="E112" s="70" t="s">
        <v>351</v>
      </c>
      <c r="F112" s="70" t="s">
        <v>2699</v>
      </c>
      <c r="G112" s="70" t="s">
        <v>626</v>
      </c>
      <c r="H112" s="89" t="s">
        <v>2709</v>
      </c>
      <c r="I112" s="145">
        <v>42956</v>
      </c>
      <c r="J112" s="231">
        <f t="shared" ref="J112" si="39">(K112-I112)/7</f>
        <v>29.285714285714285</v>
      </c>
      <c r="K112" s="72">
        <v>43161</v>
      </c>
      <c r="L112" s="112"/>
      <c r="M112" s="65" t="str">
        <f t="shared" si="37"/>
        <v>Y</v>
      </c>
      <c r="N112" s="65">
        <f t="shared" si="38"/>
        <v>5.2857142857142847</v>
      </c>
    </row>
    <row r="113" spans="1:14" ht="57">
      <c r="A113" s="118">
        <v>6</v>
      </c>
      <c r="B113" s="118">
        <v>10</v>
      </c>
      <c r="C113" s="93" t="s">
        <v>2695</v>
      </c>
      <c r="D113" s="70" t="s">
        <v>2702</v>
      </c>
      <c r="E113" s="70" t="s">
        <v>351</v>
      </c>
      <c r="F113" s="70" t="s">
        <v>2703</v>
      </c>
      <c r="G113" s="70" t="s">
        <v>411</v>
      </c>
      <c r="H113" s="89" t="s">
        <v>2712</v>
      </c>
      <c r="I113" s="145">
        <v>42975</v>
      </c>
      <c r="J113" s="231">
        <f t="shared" ref="J113" si="40">(K113-I113)/7</f>
        <v>26.142857142857142</v>
      </c>
      <c r="K113" s="72">
        <v>43158</v>
      </c>
      <c r="L113" s="112"/>
      <c r="M113" s="65" t="str">
        <f t="shared" si="37"/>
        <v>Y</v>
      </c>
      <c r="N113" s="65">
        <f t="shared" si="38"/>
        <v>2.1428571428571423</v>
      </c>
    </row>
    <row r="114" spans="1:14" ht="42.75">
      <c r="A114" s="118">
        <v>6</v>
      </c>
      <c r="B114" s="118">
        <v>9</v>
      </c>
      <c r="C114" s="93" t="s">
        <v>2541</v>
      </c>
      <c r="D114" s="70" t="s">
        <v>2543</v>
      </c>
      <c r="E114" s="70" t="s">
        <v>230</v>
      </c>
      <c r="F114" s="70" t="s">
        <v>2545</v>
      </c>
      <c r="G114" s="70" t="s">
        <v>698</v>
      </c>
      <c r="H114" s="89" t="s">
        <v>2547</v>
      </c>
      <c r="I114" s="145">
        <v>42860</v>
      </c>
      <c r="J114" s="231">
        <f t="shared" ref="J114" si="41">(K114-I114)/7</f>
        <v>42.428571428571431</v>
      </c>
      <c r="K114" s="72">
        <v>43157</v>
      </c>
      <c r="L114" s="112"/>
      <c r="M114" s="65" t="str">
        <f t="shared" si="37"/>
        <v>Y</v>
      </c>
      <c r="N114" s="65">
        <f t="shared" si="38"/>
        <v>18.428571428571431</v>
      </c>
    </row>
    <row r="115" spans="1:14" ht="42.75">
      <c r="A115" s="118">
        <v>6</v>
      </c>
      <c r="B115" s="118">
        <v>8</v>
      </c>
      <c r="C115" s="93" t="s">
        <v>2664</v>
      </c>
      <c r="D115" s="70" t="s">
        <v>2665</v>
      </c>
      <c r="E115" s="70" t="s">
        <v>230</v>
      </c>
      <c r="F115" s="70" t="s">
        <v>2666</v>
      </c>
      <c r="G115" s="70" t="s">
        <v>698</v>
      </c>
      <c r="H115" s="89" t="s">
        <v>2668</v>
      </c>
      <c r="I115" s="145">
        <v>42943</v>
      </c>
      <c r="J115" s="231">
        <f t="shared" ref="J115" si="42">(K115-I115)/7</f>
        <v>30.142857142857142</v>
      </c>
      <c r="K115" s="72">
        <v>43154</v>
      </c>
      <c r="L115" s="112"/>
      <c r="M115" s="65" t="str">
        <f t="shared" si="37"/>
        <v>Y</v>
      </c>
      <c r="N115" s="65">
        <f t="shared" si="38"/>
        <v>6.1428571428571423</v>
      </c>
    </row>
    <row r="116" spans="1:14" ht="42.75">
      <c r="A116" s="118">
        <v>6</v>
      </c>
      <c r="B116" s="118">
        <v>7</v>
      </c>
      <c r="C116" s="93" t="s">
        <v>2530</v>
      </c>
      <c r="D116" s="70" t="s">
        <v>2531</v>
      </c>
      <c r="E116" s="70" t="s">
        <v>230</v>
      </c>
      <c r="F116" s="70" t="s">
        <v>2538</v>
      </c>
      <c r="G116" s="70" t="s">
        <v>626</v>
      </c>
      <c r="H116" s="89" t="s">
        <v>2532</v>
      </c>
      <c r="I116" s="145">
        <v>42845</v>
      </c>
      <c r="J116" s="231">
        <f t="shared" ref="J116" si="43">(K116-I116)/7</f>
        <v>44</v>
      </c>
      <c r="K116" s="72">
        <v>43153</v>
      </c>
      <c r="L116" s="112">
        <v>43013</v>
      </c>
      <c r="M116" s="65" t="str">
        <f t="shared" si="37"/>
        <v>Y</v>
      </c>
      <c r="N116" s="65">
        <f t="shared" si="38"/>
        <v>20</v>
      </c>
    </row>
    <row r="117" spans="1:14" ht="28.5">
      <c r="A117" s="118">
        <v>6</v>
      </c>
      <c r="B117" s="118">
        <v>6</v>
      </c>
      <c r="C117" s="93" t="s">
        <v>2334</v>
      </c>
      <c r="D117" s="70" t="s">
        <v>2338</v>
      </c>
      <c r="E117" s="70" t="s">
        <v>230</v>
      </c>
      <c r="F117" s="70" t="s">
        <v>1007</v>
      </c>
      <c r="G117" s="70" t="s">
        <v>698</v>
      </c>
      <c r="H117" s="89" t="s">
        <v>2339</v>
      </c>
      <c r="I117" s="145">
        <v>42739</v>
      </c>
      <c r="J117" s="231">
        <f t="shared" ref="J117" si="44">(K117-I117)/7</f>
        <v>59.142857142857146</v>
      </c>
      <c r="K117" s="72">
        <v>43153</v>
      </c>
      <c r="L117" s="112">
        <v>43028</v>
      </c>
      <c r="M117" s="65" t="str">
        <f t="shared" si="37"/>
        <v>Y</v>
      </c>
      <c r="N117" s="65">
        <f t="shared" si="38"/>
        <v>35.142857142857146</v>
      </c>
    </row>
    <row r="118" spans="1:14" ht="28.5">
      <c r="A118" s="118">
        <v>6</v>
      </c>
      <c r="B118" s="118">
        <v>5</v>
      </c>
      <c r="C118" s="93" t="s">
        <v>2862</v>
      </c>
      <c r="D118" s="70" t="s">
        <v>2863</v>
      </c>
      <c r="E118" s="70" t="s">
        <v>230</v>
      </c>
      <c r="F118" s="70" t="s">
        <v>2864</v>
      </c>
      <c r="G118" s="70" t="s">
        <v>694</v>
      </c>
      <c r="H118" s="89" t="s">
        <v>2865</v>
      </c>
      <c r="I118" s="145">
        <v>43054</v>
      </c>
      <c r="J118" s="231">
        <f t="shared" ref="J118" si="45">(K118-I118)/7</f>
        <v>14.142857142857142</v>
      </c>
      <c r="K118" s="72">
        <v>43153</v>
      </c>
      <c r="L118" s="112"/>
      <c r="M118" s="65" t="str">
        <f t="shared" si="37"/>
        <v>N</v>
      </c>
      <c r="N118" s="65" t="str">
        <f t="shared" si="38"/>
        <v>-</v>
      </c>
    </row>
    <row r="119" spans="1:14" ht="42.75">
      <c r="A119" s="118">
        <v>6</v>
      </c>
      <c r="B119" s="118">
        <v>4</v>
      </c>
      <c r="C119" s="93" t="s">
        <v>2632</v>
      </c>
      <c r="D119" s="70" t="s">
        <v>2633</v>
      </c>
      <c r="E119" s="70" t="s">
        <v>230</v>
      </c>
      <c r="F119" s="70" t="s">
        <v>2634</v>
      </c>
      <c r="G119" s="70" t="s">
        <v>698</v>
      </c>
      <c r="H119" s="89" t="s">
        <v>2641</v>
      </c>
      <c r="I119" s="145">
        <v>42928</v>
      </c>
      <c r="J119" s="231">
        <f t="shared" ref="J119:J124" si="46">(K119-I119)/7</f>
        <v>28.142857142857142</v>
      </c>
      <c r="K119" s="72">
        <v>43125</v>
      </c>
      <c r="L119" s="112"/>
      <c r="M119" s="65" t="str">
        <f t="shared" si="37"/>
        <v>Y</v>
      </c>
      <c r="N119" s="65">
        <f t="shared" si="38"/>
        <v>4.1428571428571423</v>
      </c>
    </row>
    <row r="120" spans="1:14" ht="42.75">
      <c r="A120" s="118">
        <v>6</v>
      </c>
      <c r="B120" s="118">
        <v>3</v>
      </c>
      <c r="C120" s="93" t="s">
        <v>2552</v>
      </c>
      <c r="D120" s="70" t="s">
        <v>2554</v>
      </c>
      <c r="E120" s="70" t="s">
        <v>351</v>
      </c>
      <c r="F120" s="70" t="s">
        <v>2564</v>
      </c>
      <c r="G120" s="70" t="s">
        <v>626</v>
      </c>
      <c r="H120" s="89" t="s">
        <v>2561</v>
      </c>
      <c r="I120" s="145">
        <v>42866</v>
      </c>
      <c r="J120" s="231">
        <f t="shared" si="46"/>
        <v>37</v>
      </c>
      <c r="K120" s="72">
        <v>43125</v>
      </c>
      <c r="L120" s="112"/>
      <c r="M120" s="65" t="str">
        <f t="shared" si="37"/>
        <v>Y</v>
      </c>
      <c r="N120" s="65">
        <f t="shared" si="38"/>
        <v>13</v>
      </c>
    </row>
    <row r="121" spans="1:14" ht="42.75">
      <c r="A121" s="118">
        <v>6</v>
      </c>
      <c r="B121" s="118">
        <v>2</v>
      </c>
      <c r="C121" s="93" t="s">
        <v>2579</v>
      </c>
      <c r="D121" s="70" t="s">
        <v>2580</v>
      </c>
      <c r="E121" s="70" t="s">
        <v>230</v>
      </c>
      <c r="F121" s="70" t="s">
        <v>2581</v>
      </c>
      <c r="G121" s="70" t="s">
        <v>626</v>
      </c>
      <c r="H121" s="89" t="s">
        <v>2582</v>
      </c>
      <c r="I121" s="145">
        <v>42884</v>
      </c>
      <c r="J121" s="231">
        <f t="shared" si="46"/>
        <v>34.142857142857146</v>
      </c>
      <c r="K121" s="72">
        <v>43123</v>
      </c>
      <c r="L121" s="112"/>
      <c r="M121" s="65" t="str">
        <f t="shared" si="37"/>
        <v>Y</v>
      </c>
      <c r="N121" s="65">
        <f t="shared" si="38"/>
        <v>10.142857142857146</v>
      </c>
    </row>
    <row r="122" spans="1:14" ht="42.75">
      <c r="A122" s="118">
        <v>6</v>
      </c>
      <c r="B122" s="118">
        <v>1</v>
      </c>
      <c r="C122" s="93" t="s">
        <v>2516</v>
      </c>
      <c r="D122" s="70" t="s">
        <v>2517</v>
      </c>
      <c r="E122" s="70" t="s">
        <v>230</v>
      </c>
      <c r="F122" s="70" t="s">
        <v>2518</v>
      </c>
      <c r="G122" s="70" t="s">
        <v>411</v>
      </c>
      <c r="H122" s="89" t="s">
        <v>2519</v>
      </c>
      <c r="I122" s="145">
        <v>42835</v>
      </c>
      <c r="J122" s="231">
        <f t="shared" si="46"/>
        <v>40.571428571428569</v>
      </c>
      <c r="K122" s="72">
        <v>43119</v>
      </c>
      <c r="L122" s="112"/>
      <c r="M122" s="65" t="str">
        <f t="shared" si="37"/>
        <v>Y</v>
      </c>
      <c r="N122" s="65">
        <f t="shared" si="38"/>
        <v>16.571428571428569</v>
      </c>
    </row>
    <row r="123" spans="1:14" ht="15">
      <c r="A123" s="281" t="s">
        <v>2333</v>
      </c>
      <c r="B123" s="280"/>
      <c r="C123" s="280"/>
      <c r="D123" s="280"/>
      <c r="E123" s="280"/>
      <c r="F123" s="280"/>
      <c r="G123" s="280"/>
      <c r="H123" s="280"/>
      <c r="I123" s="280"/>
      <c r="J123" s="280"/>
      <c r="K123" s="280"/>
      <c r="L123" s="280"/>
      <c r="M123" s="56"/>
      <c r="N123" s="282"/>
    </row>
    <row r="124" spans="1:14" ht="42.75">
      <c r="A124" s="118">
        <v>5</v>
      </c>
      <c r="B124" s="118">
        <v>31</v>
      </c>
      <c r="C124" s="93" t="s">
        <v>2567</v>
      </c>
      <c r="D124" s="70" t="s">
        <v>2570</v>
      </c>
      <c r="E124" s="70" t="s">
        <v>230</v>
      </c>
      <c r="F124" s="70" t="s">
        <v>2572</v>
      </c>
      <c r="G124" s="70" t="s">
        <v>698</v>
      </c>
      <c r="H124" s="89" t="s">
        <v>2573</v>
      </c>
      <c r="I124" s="145">
        <v>42877</v>
      </c>
      <c r="J124" s="231">
        <f t="shared" si="46"/>
        <v>32.285714285714285</v>
      </c>
      <c r="K124" s="72">
        <v>43103</v>
      </c>
      <c r="L124" s="232"/>
      <c r="M124" s="65" t="str">
        <f t="shared" si="37"/>
        <v>Y</v>
      </c>
      <c r="N124" s="65">
        <f t="shared" si="38"/>
        <v>8.2857142857142847</v>
      </c>
    </row>
    <row r="125" spans="1:14" ht="38.25">
      <c r="A125" s="118">
        <v>5</v>
      </c>
      <c r="B125" s="118">
        <v>30</v>
      </c>
      <c r="C125" s="93" t="s">
        <v>2566</v>
      </c>
      <c r="D125" s="70" t="s">
        <v>2569</v>
      </c>
      <c r="E125" s="70" t="s">
        <v>230</v>
      </c>
      <c r="F125" s="70" t="s">
        <v>2571</v>
      </c>
      <c r="G125" s="70" t="s">
        <v>390</v>
      </c>
      <c r="H125" s="89" t="s">
        <v>2575</v>
      </c>
      <c r="I125" s="145">
        <v>42877</v>
      </c>
      <c r="J125" s="231">
        <f t="shared" ref="J125:J127" si="47">(K125-I125)/7</f>
        <v>26.285714285714285</v>
      </c>
      <c r="K125" s="72">
        <v>43061</v>
      </c>
      <c r="L125" s="232"/>
      <c r="M125" s="65" t="str">
        <f t="shared" si="37"/>
        <v>Y</v>
      </c>
      <c r="N125" s="65">
        <f t="shared" si="38"/>
        <v>2.2857142857142847</v>
      </c>
    </row>
    <row r="126" spans="1:14" ht="42.75">
      <c r="A126" s="118">
        <v>5</v>
      </c>
      <c r="B126" s="118">
        <v>29</v>
      </c>
      <c r="C126" s="93" t="s">
        <v>2463</v>
      </c>
      <c r="D126" s="70" t="s">
        <v>2468</v>
      </c>
      <c r="E126" s="70" t="s">
        <v>230</v>
      </c>
      <c r="F126" s="70" t="s">
        <v>2469</v>
      </c>
      <c r="G126" s="70" t="s">
        <v>626</v>
      </c>
      <c r="H126" s="89" t="s">
        <v>2484</v>
      </c>
      <c r="I126" s="145">
        <v>42810</v>
      </c>
      <c r="J126" s="231">
        <f t="shared" si="47"/>
        <v>32.857142857142854</v>
      </c>
      <c r="K126" s="72">
        <v>43040</v>
      </c>
      <c r="L126" s="232"/>
      <c r="M126" s="65" t="str">
        <f t="shared" si="37"/>
        <v>Y</v>
      </c>
      <c r="N126" s="65">
        <f t="shared" si="38"/>
        <v>8.8571428571428541</v>
      </c>
    </row>
    <row r="127" spans="1:14" ht="42.75">
      <c r="A127" s="118">
        <v>5</v>
      </c>
      <c r="B127" s="118">
        <v>28</v>
      </c>
      <c r="C127" s="93" t="s">
        <v>2647</v>
      </c>
      <c r="D127" s="70" t="s">
        <v>2648</v>
      </c>
      <c r="E127" s="70" t="s">
        <v>230</v>
      </c>
      <c r="F127" s="70" t="s">
        <v>2653</v>
      </c>
      <c r="G127" s="70" t="s">
        <v>390</v>
      </c>
      <c r="H127" s="89" t="s">
        <v>2652</v>
      </c>
      <c r="I127" s="145">
        <v>42928</v>
      </c>
      <c r="J127" s="231">
        <f t="shared" si="47"/>
        <v>15</v>
      </c>
      <c r="K127" s="72">
        <v>43033</v>
      </c>
      <c r="L127" s="232"/>
      <c r="M127" s="65" t="str">
        <f t="shared" si="37"/>
        <v>N</v>
      </c>
      <c r="N127" s="65" t="str">
        <f t="shared" si="38"/>
        <v>-</v>
      </c>
    </row>
    <row r="128" spans="1:14" ht="28.5">
      <c r="A128" s="118">
        <v>5</v>
      </c>
      <c r="B128" s="118">
        <v>27</v>
      </c>
      <c r="C128" s="93" t="s">
        <v>2272</v>
      </c>
      <c r="D128" s="70" t="s">
        <v>2273</v>
      </c>
      <c r="E128" s="70" t="s">
        <v>230</v>
      </c>
      <c r="F128" s="70" t="s">
        <v>2274</v>
      </c>
      <c r="G128" s="70" t="s">
        <v>411</v>
      </c>
      <c r="H128" s="89" t="s">
        <v>2415</v>
      </c>
      <c r="I128" s="145">
        <v>42678</v>
      </c>
      <c r="J128" s="231">
        <f t="shared" ref="J128" si="48">(K128-I128)/7</f>
        <v>49.571428571428569</v>
      </c>
      <c r="K128" s="72">
        <v>43025</v>
      </c>
      <c r="L128" s="232">
        <v>42899</v>
      </c>
      <c r="M128" s="65" t="str">
        <f t="shared" si="37"/>
        <v>Y</v>
      </c>
      <c r="N128" s="65">
        <f t="shared" si="38"/>
        <v>25.571428571428569</v>
      </c>
    </row>
    <row r="129" spans="1:14" ht="42.75">
      <c r="A129" s="118">
        <v>5</v>
      </c>
      <c r="B129" s="118">
        <v>26</v>
      </c>
      <c r="C129" s="93" t="s">
        <v>2540</v>
      </c>
      <c r="D129" s="70" t="s">
        <v>2542</v>
      </c>
      <c r="E129" s="70" t="s">
        <v>230</v>
      </c>
      <c r="F129" s="70" t="s">
        <v>2544</v>
      </c>
      <c r="G129" s="70" t="s">
        <v>694</v>
      </c>
      <c r="H129" s="89" t="s">
        <v>2546</v>
      </c>
      <c r="I129" s="145">
        <v>42860</v>
      </c>
      <c r="J129" s="231">
        <f t="shared" ref="J129" si="49">(K129-I129)/7</f>
        <v>21.428571428571427</v>
      </c>
      <c r="K129" s="72">
        <v>43010</v>
      </c>
      <c r="L129" s="232"/>
      <c r="M129" s="65" t="str">
        <f t="shared" si="37"/>
        <v>N</v>
      </c>
      <c r="N129" s="65" t="str">
        <f t="shared" si="38"/>
        <v>-</v>
      </c>
    </row>
    <row r="130" spans="1:14" ht="42.75">
      <c r="A130" s="118">
        <v>5</v>
      </c>
      <c r="B130" s="118">
        <v>25</v>
      </c>
      <c r="C130" s="93" t="s">
        <v>2461</v>
      </c>
      <c r="D130" s="70" t="s">
        <v>2464</v>
      </c>
      <c r="E130" s="70" t="s">
        <v>230</v>
      </c>
      <c r="F130" s="70" t="s">
        <v>2465</v>
      </c>
      <c r="G130" s="70" t="s">
        <v>626</v>
      </c>
      <c r="H130" s="89" t="s">
        <v>2482</v>
      </c>
      <c r="I130" s="145">
        <v>42810</v>
      </c>
      <c r="J130" s="231">
        <f t="shared" ref="J130" si="50">(K130-I130)/7</f>
        <v>26.714285714285715</v>
      </c>
      <c r="K130" s="72">
        <v>42997</v>
      </c>
      <c r="L130" s="232">
        <v>42943</v>
      </c>
      <c r="M130" s="65" t="str">
        <f t="shared" si="37"/>
        <v>Y</v>
      </c>
      <c r="N130" s="65">
        <f t="shared" si="38"/>
        <v>2.7142857142857153</v>
      </c>
    </row>
    <row r="131" spans="1:14" ht="42.75">
      <c r="A131" s="118">
        <v>5</v>
      </c>
      <c r="B131" s="118">
        <v>24</v>
      </c>
      <c r="C131" s="93" t="s">
        <v>2462</v>
      </c>
      <c r="D131" s="70" t="s">
        <v>2466</v>
      </c>
      <c r="E131" s="70" t="s">
        <v>230</v>
      </c>
      <c r="F131" s="70" t="s">
        <v>2467</v>
      </c>
      <c r="G131" s="70" t="s">
        <v>626</v>
      </c>
      <c r="H131" s="89" t="s">
        <v>2483</v>
      </c>
      <c r="I131" s="145">
        <v>42810</v>
      </c>
      <c r="J131" s="231">
        <f t="shared" ref="J131" si="51">(K131-I131)/7</f>
        <v>24.571428571428573</v>
      </c>
      <c r="K131" s="72">
        <v>42982</v>
      </c>
      <c r="L131" s="232">
        <v>42942</v>
      </c>
      <c r="M131" s="65" t="str">
        <f t="shared" si="37"/>
        <v>Y</v>
      </c>
      <c r="N131" s="65">
        <f t="shared" si="38"/>
        <v>0.57142857142857295</v>
      </c>
    </row>
    <row r="132" spans="1:14" ht="42.75">
      <c r="A132" s="118">
        <v>5</v>
      </c>
      <c r="B132" s="118">
        <v>23</v>
      </c>
      <c r="C132" s="93" t="s">
        <v>2428</v>
      </c>
      <c r="D132" s="70" t="s">
        <v>2429</v>
      </c>
      <c r="E132" s="70" t="s">
        <v>230</v>
      </c>
      <c r="F132" s="70" t="s">
        <v>2430</v>
      </c>
      <c r="G132" s="70" t="s">
        <v>626</v>
      </c>
      <c r="H132" s="89" t="s">
        <v>2433</v>
      </c>
      <c r="I132" s="145">
        <v>42793</v>
      </c>
      <c r="J132" s="231">
        <f t="shared" ref="J132" si="52">(K132-I132)/7</f>
        <v>21.571428571428573</v>
      </c>
      <c r="K132" s="72">
        <v>42944</v>
      </c>
      <c r="L132" s="232"/>
      <c r="M132" s="65" t="str">
        <f t="shared" si="37"/>
        <v>N</v>
      </c>
      <c r="N132" s="65" t="str">
        <f t="shared" si="38"/>
        <v>-</v>
      </c>
    </row>
    <row r="133" spans="1:14" ht="42.75">
      <c r="A133" s="118">
        <v>5</v>
      </c>
      <c r="B133" s="118">
        <v>22</v>
      </c>
      <c r="C133" s="93" t="s">
        <v>2448</v>
      </c>
      <c r="D133" s="70" t="s">
        <v>2449</v>
      </c>
      <c r="E133" s="70" t="s">
        <v>230</v>
      </c>
      <c r="F133" s="70" t="s">
        <v>2457</v>
      </c>
      <c r="G133" s="70" t="s">
        <v>626</v>
      </c>
      <c r="H133" s="89" t="s">
        <v>2450</v>
      </c>
      <c r="I133" s="145">
        <v>42807</v>
      </c>
      <c r="J133" s="231">
        <f t="shared" ref="J133" si="53">(K133-I133)/7</f>
        <v>18.142857142857142</v>
      </c>
      <c r="K133" s="72">
        <v>42934</v>
      </c>
      <c r="L133" s="232"/>
      <c r="M133" s="65" t="str">
        <f t="shared" si="37"/>
        <v>N</v>
      </c>
      <c r="N133" s="65" t="str">
        <f t="shared" si="38"/>
        <v>-</v>
      </c>
    </row>
    <row r="134" spans="1:14" ht="42.75">
      <c r="A134" s="118">
        <v>5</v>
      </c>
      <c r="B134" s="118">
        <v>21</v>
      </c>
      <c r="C134" s="93" t="s">
        <v>2335</v>
      </c>
      <c r="D134" s="70" t="s">
        <v>2340</v>
      </c>
      <c r="E134" s="70" t="s">
        <v>230</v>
      </c>
      <c r="F134" s="70" t="s">
        <v>1728</v>
      </c>
      <c r="G134" s="70" t="s">
        <v>390</v>
      </c>
      <c r="H134" s="89" t="s">
        <v>2341</v>
      </c>
      <c r="I134" s="145">
        <v>42739</v>
      </c>
      <c r="J134" s="231">
        <f t="shared" ref="J134" si="54">(K134-I134)/7</f>
        <v>25.142857142857142</v>
      </c>
      <c r="K134" s="72">
        <v>42915</v>
      </c>
      <c r="L134" s="232"/>
      <c r="M134" s="65" t="str">
        <f t="shared" si="37"/>
        <v>Y</v>
      </c>
      <c r="N134" s="65">
        <f t="shared" si="38"/>
        <v>1.1428571428571423</v>
      </c>
    </row>
    <row r="135" spans="1:14" ht="28.5">
      <c r="A135" s="118">
        <v>5</v>
      </c>
      <c r="B135" s="118">
        <v>20</v>
      </c>
      <c r="C135" s="93" t="s">
        <v>2392</v>
      </c>
      <c r="D135" s="70" t="s">
        <v>2393</v>
      </c>
      <c r="E135" s="70" t="s">
        <v>230</v>
      </c>
      <c r="F135" s="70" t="s">
        <v>2395</v>
      </c>
      <c r="G135" s="70" t="s">
        <v>698</v>
      </c>
      <c r="H135" s="89" t="s">
        <v>2398</v>
      </c>
      <c r="I135" s="145">
        <v>42780</v>
      </c>
      <c r="J135" s="231">
        <f t="shared" ref="J135" si="55">(K135-I135)/7</f>
        <v>19</v>
      </c>
      <c r="K135" s="72">
        <v>42913</v>
      </c>
      <c r="L135" s="232"/>
      <c r="M135" s="65" t="str">
        <f t="shared" si="37"/>
        <v>N</v>
      </c>
      <c r="N135" s="65" t="str">
        <f t="shared" si="38"/>
        <v>-</v>
      </c>
    </row>
    <row r="136" spans="1:14" ht="28.5">
      <c r="A136" s="118">
        <v>5</v>
      </c>
      <c r="B136" s="118">
        <v>19</v>
      </c>
      <c r="C136" s="93" t="s">
        <v>2259</v>
      </c>
      <c r="D136" s="70" t="s">
        <v>2260</v>
      </c>
      <c r="E136" s="70" t="s">
        <v>230</v>
      </c>
      <c r="F136" s="70" t="s">
        <v>2261</v>
      </c>
      <c r="G136" s="70" t="s">
        <v>390</v>
      </c>
      <c r="H136" s="89" t="s">
        <v>2262</v>
      </c>
      <c r="I136" s="145">
        <v>42664</v>
      </c>
      <c r="J136" s="231">
        <f t="shared" ref="J136" si="56">(K136-I136)/7</f>
        <v>35.571428571428569</v>
      </c>
      <c r="K136" s="72">
        <v>42913</v>
      </c>
      <c r="L136" s="232"/>
      <c r="M136" s="65" t="str">
        <f t="shared" ref="M136:M154" si="57">IF(J136&gt;24,"Y","N")</f>
        <v>Y</v>
      </c>
      <c r="N136" s="65">
        <f t="shared" ref="N136:N154" si="58">IF(M136="Y",J136-24,"-")</f>
        <v>11.571428571428569</v>
      </c>
    </row>
    <row r="137" spans="1:14" ht="28.5">
      <c r="A137" s="118">
        <v>5</v>
      </c>
      <c r="B137" s="118">
        <v>18</v>
      </c>
      <c r="C137" s="93" t="s">
        <v>2391</v>
      </c>
      <c r="D137" s="70" t="s">
        <v>2396</v>
      </c>
      <c r="E137" s="70" t="s">
        <v>230</v>
      </c>
      <c r="F137" s="70" t="s">
        <v>2394</v>
      </c>
      <c r="G137" s="70" t="s">
        <v>698</v>
      </c>
      <c r="H137" s="89" t="s">
        <v>2397</v>
      </c>
      <c r="I137" s="145">
        <v>42776</v>
      </c>
      <c r="J137" s="231">
        <f t="shared" ref="J137" si="59">(K137-I137)/7</f>
        <v>19</v>
      </c>
      <c r="K137" s="72">
        <v>42909</v>
      </c>
      <c r="L137" s="232">
        <v>42887</v>
      </c>
      <c r="M137" s="65" t="str">
        <f t="shared" si="57"/>
        <v>N</v>
      </c>
      <c r="N137" s="65" t="str">
        <f t="shared" si="58"/>
        <v>-</v>
      </c>
    </row>
    <row r="138" spans="1:14" ht="42.75">
      <c r="A138" s="118">
        <v>5</v>
      </c>
      <c r="B138" s="118">
        <v>17</v>
      </c>
      <c r="C138" s="93" t="s">
        <v>2337</v>
      </c>
      <c r="D138" s="70" t="s">
        <v>2344</v>
      </c>
      <c r="E138" s="70" t="s">
        <v>230</v>
      </c>
      <c r="F138" s="70" t="s">
        <v>2345</v>
      </c>
      <c r="G138" s="70" t="s">
        <v>698</v>
      </c>
      <c r="H138" s="89" t="s">
        <v>2346</v>
      </c>
      <c r="I138" s="145">
        <v>42744</v>
      </c>
      <c r="J138" s="231">
        <f t="shared" ref="J138" si="60">(K138-I138)/7</f>
        <v>23.571428571428573</v>
      </c>
      <c r="K138" s="72">
        <v>42909</v>
      </c>
      <c r="L138" s="232">
        <v>42879</v>
      </c>
      <c r="M138" s="65" t="str">
        <f t="shared" si="57"/>
        <v>N</v>
      </c>
      <c r="N138" s="65" t="str">
        <f t="shared" si="58"/>
        <v>-</v>
      </c>
    </row>
    <row r="139" spans="1:14" ht="28.5">
      <c r="A139" s="118">
        <v>5</v>
      </c>
      <c r="B139" s="118">
        <v>16</v>
      </c>
      <c r="C139" s="93" t="s">
        <v>1831</v>
      </c>
      <c r="D139" s="70" t="s">
        <v>1832</v>
      </c>
      <c r="E139" s="70" t="s">
        <v>230</v>
      </c>
      <c r="F139" s="70" t="s">
        <v>1833</v>
      </c>
      <c r="G139" s="70" t="s">
        <v>433</v>
      </c>
      <c r="H139" s="89" t="s">
        <v>1846</v>
      </c>
      <c r="I139" s="145">
        <v>42333</v>
      </c>
      <c r="J139" s="231">
        <f t="shared" ref="J139:J154" si="61">(K139-I139)/7</f>
        <v>81</v>
      </c>
      <c r="K139" s="72">
        <v>42900</v>
      </c>
      <c r="L139" s="232">
        <v>42576</v>
      </c>
      <c r="M139" s="65" t="str">
        <f t="shared" si="57"/>
        <v>Y</v>
      </c>
      <c r="N139" s="65">
        <f t="shared" si="58"/>
        <v>57</v>
      </c>
    </row>
    <row r="140" spans="1:14" ht="42.75">
      <c r="A140" s="118">
        <v>5</v>
      </c>
      <c r="B140" s="118">
        <v>15</v>
      </c>
      <c r="C140" s="93" t="s">
        <v>2336</v>
      </c>
      <c r="D140" s="70" t="s">
        <v>2347</v>
      </c>
      <c r="E140" s="70" t="s">
        <v>230</v>
      </c>
      <c r="F140" s="70" t="s">
        <v>2342</v>
      </c>
      <c r="G140" s="70" t="s">
        <v>433</v>
      </c>
      <c r="H140" s="89" t="s">
        <v>2343</v>
      </c>
      <c r="I140" s="145">
        <v>42741</v>
      </c>
      <c r="J140" s="231">
        <f t="shared" si="61"/>
        <v>12.571428571428571</v>
      </c>
      <c r="K140" s="72">
        <v>42829</v>
      </c>
      <c r="L140" s="232"/>
      <c r="M140" s="65" t="str">
        <f t="shared" si="57"/>
        <v>N</v>
      </c>
      <c r="N140" s="65" t="str">
        <f t="shared" si="58"/>
        <v>-</v>
      </c>
    </row>
    <row r="141" spans="1:14" ht="38.25">
      <c r="A141" s="118">
        <v>5</v>
      </c>
      <c r="B141" s="118">
        <v>14</v>
      </c>
      <c r="C141" s="93" t="s">
        <v>2304</v>
      </c>
      <c r="D141" s="70" t="s">
        <v>2305</v>
      </c>
      <c r="E141" s="70" t="s">
        <v>230</v>
      </c>
      <c r="F141" s="70" t="s">
        <v>1440</v>
      </c>
      <c r="G141" s="70" t="s">
        <v>390</v>
      </c>
      <c r="H141" s="89" t="s">
        <v>2306</v>
      </c>
      <c r="I141" s="145">
        <v>42716</v>
      </c>
      <c r="J141" s="231">
        <f t="shared" si="61"/>
        <v>16</v>
      </c>
      <c r="K141" s="72">
        <v>42828</v>
      </c>
      <c r="L141" s="232"/>
      <c r="M141" s="65" t="str">
        <f t="shared" si="57"/>
        <v>N</v>
      </c>
      <c r="N141" s="65" t="str">
        <f t="shared" si="58"/>
        <v>-</v>
      </c>
    </row>
    <row r="142" spans="1:14" ht="25.5">
      <c r="A142" s="118">
        <v>5</v>
      </c>
      <c r="B142" s="118">
        <v>13</v>
      </c>
      <c r="C142" s="93" t="s">
        <v>2311</v>
      </c>
      <c r="D142" s="70" t="s">
        <v>2312</v>
      </c>
      <c r="E142" s="70" t="s">
        <v>230</v>
      </c>
      <c r="F142" s="70" t="s">
        <v>2313</v>
      </c>
      <c r="G142" s="70" t="s">
        <v>390</v>
      </c>
      <c r="H142" s="89" t="s">
        <v>2314</v>
      </c>
      <c r="I142" s="145">
        <v>42725</v>
      </c>
      <c r="J142" s="231">
        <f t="shared" si="61"/>
        <v>14.285714285714286</v>
      </c>
      <c r="K142" s="72">
        <v>42825</v>
      </c>
      <c r="L142" s="232"/>
      <c r="M142" s="65" t="str">
        <f t="shared" si="57"/>
        <v>N</v>
      </c>
      <c r="N142" s="65" t="str">
        <f t="shared" si="58"/>
        <v>-</v>
      </c>
    </row>
    <row r="143" spans="1:14" ht="28.5">
      <c r="A143" s="118">
        <v>5</v>
      </c>
      <c r="B143" s="118">
        <v>12</v>
      </c>
      <c r="C143" s="93" t="s">
        <v>2315</v>
      </c>
      <c r="D143" s="70" t="s">
        <v>2419</v>
      </c>
      <c r="E143" s="70" t="s">
        <v>351</v>
      </c>
      <c r="F143" s="70" t="s">
        <v>2316</v>
      </c>
      <c r="G143" s="70" t="s">
        <v>626</v>
      </c>
      <c r="H143" s="89" t="s">
        <v>2317</v>
      </c>
      <c r="I143" s="145">
        <v>42726</v>
      </c>
      <c r="J143" s="231">
        <f t="shared" si="61"/>
        <v>13.857142857142858</v>
      </c>
      <c r="K143" s="72">
        <v>42823</v>
      </c>
      <c r="L143" s="232"/>
      <c r="M143" s="65" t="str">
        <f t="shared" si="57"/>
        <v>N</v>
      </c>
      <c r="N143" s="65" t="str">
        <f t="shared" si="58"/>
        <v>-</v>
      </c>
    </row>
    <row r="144" spans="1:14" ht="38.25">
      <c r="A144" s="118">
        <v>5</v>
      </c>
      <c r="B144" s="118">
        <v>11</v>
      </c>
      <c r="C144" s="93" t="s">
        <v>2217</v>
      </c>
      <c r="D144" s="70" t="s">
        <v>2218</v>
      </c>
      <c r="E144" s="70" t="s">
        <v>230</v>
      </c>
      <c r="F144" s="70" t="s">
        <v>2427</v>
      </c>
      <c r="G144" s="70" t="s">
        <v>698</v>
      </c>
      <c r="H144" s="89" t="s">
        <v>2219</v>
      </c>
      <c r="I144" s="145">
        <v>42632</v>
      </c>
      <c r="J144" s="231">
        <f t="shared" si="61"/>
        <v>23.285714285714285</v>
      </c>
      <c r="K144" s="72">
        <v>42795</v>
      </c>
      <c r="L144" s="232"/>
      <c r="M144" s="65" t="str">
        <f t="shared" si="57"/>
        <v>N</v>
      </c>
      <c r="N144" s="65" t="str">
        <f t="shared" si="58"/>
        <v>-</v>
      </c>
    </row>
    <row r="145" spans="1:14" ht="28.5">
      <c r="A145" s="118">
        <v>5</v>
      </c>
      <c r="B145" s="118">
        <v>10</v>
      </c>
      <c r="C145" s="93" t="s">
        <v>2201</v>
      </c>
      <c r="D145" s="70" t="s">
        <v>2206</v>
      </c>
      <c r="E145" s="70" t="s">
        <v>230</v>
      </c>
      <c r="F145" s="70" t="s">
        <v>2207</v>
      </c>
      <c r="G145" s="70" t="s">
        <v>694</v>
      </c>
      <c r="H145" s="89" t="s">
        <v>2426</v>
      </c>
      <c r="I145" s="145">
        <v>42615</v>
      </c>
      <c r="J145" s="231">
        <f t="shared" si="61"/>
        <v>25.714285714285715</v>
      </c>
      <c r="K145" s="72">
        <v>42795</v>
      </c>
      <c r="L145" s="232"/>
      <c r="M145" s="65" t="str">
        <f t="shared" si="57"/>
        <v>Y</v>
      </c>
      <c r="N145" s="65">
        <f t="shared" si="58"/>
        <v>1.7142857142857153</v>
      </c>
    </row>
    <row r="146" spans="1:14" ht="28.5">
      <c r="A146" s="118">
        <v>5</v>
      </c>
      <c r="B146" s="118">
        <v>9</v>
      </c>
      <c r="C146" s="93" t="s">
        <v>2132</v>
      </c>
      <c r="D146" s="70" t="s">
        <v>2133</v>
      </c>
      <c r="E146" s="70" t="s">
        <v>230</v>
      </c>
      <c r="F146" s="70" t="s">
        <v>2134</v>
      </c>
      <c r="G146" s="70" t="s">
        <v>626</v>
      </c>
      <c r="H146" s="89" t="s">
        <v>2135</v>
      </c>
      <c r="I146" s="145">
        <v>42552</v>
      </c>
      <c r="J146" s="231">
        <f t="shared" si="61"/>
        <v>34.428571428571431</v>
      </c>
      <c r="K146" s="72">
        <v>42793</v>
      </c>
      <c r="L146" s="232"/>
      <c r="M146" s="65" t="str">
        <f t="shared" si="57"/>
        <v>Y</v>
      </c>
      <c r="N146" s="65">
        <f t="shared" si="58"/>
        <v>10.428571428571431</v>
      </c>
    </row>
    <row r="147" spans="1:14" ht="28.5">
      <c r="A147" s="118">
        <v>5</v>
      </c>
      <c r="B147" s="118">
        <v>8</v>
      </c>
      <c r="C147" s="93" t="s">
        <v>2200</v>
      </c>
      <c r="D147" s="70" t="s">
        <v>2204</v>
      </c>
      <c r="E147" s="70" t="s">
        <v>230</v>
      </c>
      <c r="F147" s="70" t="s">
        <v>2205</v>
      </c>
      <c r="G147" s="70" t="s">
        <v>626</v>
      </c>
      <c r="H147" s="89" t="s">
        <v>2416</v>
      </c>
      <c r="I147" s="145">
        <v>42614</v>
      </c>
      <c r="J147" s="231">
        <f t="shared" si="61"/>
        <v>24.857142857142858</v>
      </c>
      <c r="K147" s="72">
        <v>42788</v>
      </c>
      <c r="L147" s="232"/>
      <c r="M147" s="65" t="str">
        <f t="shared" si="57"/>
        <v>Y</v>
      </c>
      <c r="N147" s="65">
        <f t="shared" si="58"/>
        <v>0.85714285714285765</v>
      </c>
    </row>
    <row r="148" spans="1:14" ht="28.5">
      <c r="A148" s="118">
        <v>5</v>
      </c>
      <c r="B148" s="118">
        <v>7</v>
      </c>
      <c r="C148" s="93" t="s">
        <v>2199</v>
      </c>
      <c r="D148" s="70" t="s">
        <v>2202</v>
      </c>
      <c r="E148" s="70" t="s">
        <v>230</v>
      </c>
      <c r="F148" s="70" t="s">
        <v>2203</v>
      </c>
      <c r="G148" s="70" t="s">
        <v>626</v>
      </c>
      <c r="H148" s="89" t="s">
        <v>2389</v>
      </c>
      <c r="I148" s="145">
        <v>42613</v>
      </c>
      <c r="J148" s="231">
        <f t="shared" si="61"/>
        <v>25</v>
      </c>
      <c r="K148" s="72">
        <v>42788</v>
      </c>
      <c r="L148" s="232"/>
      <c r="M148" s="65" t="str">
        <f t="shared" si="57"/>
        <v>Y</v>
      </c>
      <c r="N148" s="65">
        <f t="shared" si="58"/>
        <v>1</v>
      </c>
    </row>
    <row r="149" spans="1:14" ht="57">
      <c r="A149" s="118">
        <v>5</v>
      </c>
      <c r="B149" s="118">
        <v>6</v>
      </c>
      <c r="C149" s="93" t="s">
        <v>2114</v>
      </c>
      <c r="D149" s="70" t="s">
        <v>2115</v>
      </c>
      <c r="E149" s="70" t="s">
        <v>230</v>
      </c>
      <c r="F149" s="70" t="s">
        <v>2116</v>
      </c>
      <c r="G149" s="70" t="s">
        <v>411</v>
      </c>
      <c r="H149" s="89" t="s">
        <v>2117</v>
      </c>
      <c r="I149" s="145">
        <v>42549</v>
      </c>
      <c r="J149" s="231">
        <f t="shared" si="61"/>
        <v>32.857142857142854</v>
      </c>
      <c r="K149" s="72">
        <v>42779</v>
      </c>
      <c r="L149" s="232"/>
      <c r="M149" s="65" t="str">
        <f t="shared" si="57"/>
        <v>Y</v>
      </c>
      <c r="N149" s="65">
        <f t="shared" si="58"/>
        <v>8.8571428571428541</v>
      </c>
    </row>
    <row r="150" spans="1:14" ht="28.5">
      <c r="A150" s="118">
        <v>5</v>
      </c>
      <c r="B150" s="118">
        <v>5</v>
      </c>
      <c r="C150" s="93" t="s">
        <v>2153</v>
      </c>
      <c r="D150" s="70" t="s">
        <v>2154</v>
      </c>
      <c r="E150" s="70" t="s">
        <v>230</v>
      </c>
      <c r="F150" s="70" t="s">
        <v>2155</v>
      </c>
      <c r="G150" s="70" t="s">
        <v>411</v>
      </c>
      <c r="H150" s="89" t="s">
        <v>2156</v>
      </c>
      <c r="I150" s="145">
        <v>42570</v>
      </c>
      <c r="J150" s="231">
        <f t="shared" si="61"/>
        <v>29.285714285714285</v>
      </c>
      <c r="K150" s="72">
        <v>42775</v>
      </c>
      <c r="L150" s="232"/>
      <c r="M150" s="65" t="str">
        <f t="shared" si="57"/>
        <v>Y</v>
      </c>
      <c r="N150" s="65">
        <f t="shared" si="58"/>
        <v>5.2857142857142847</v>
      </c>
    </row>
    <row r="151" spans="1:14" ht="28.5">
      <c r="A151" s="118">
        <v>5</v>
      </c>
      <c r="B151" s="118">
        <v>4</v>
      </c>
      <c r="C151" s="93" t="s">
        <v>1802</v>
      </c>
      <c r="D151" s="70" t="s">
        <v>1804</v>
      </c>
      <c r="E151" s="70" t="s">
        <v>230</v>
      </c>
      <c r="F151" s="70" t="s">
        <v>1806</v>
      </c>
      <c r="G151" s="70" t="s">
        <v>411</v>
      </c>
      <c r="H151" s="89" t="s">
        <v>1814</v>
      </c>
      <c r="I151" s="145">
        <v>42317</v>
      </c>
      <c r="J151" s="231">
        <f t="shared" si="61"/>
        <v>64.142857142857139</v>
      </c>
      <c r="K151" s="72">
        <v>42766</v>
      </c>
      <c r="L151" s="232">
        <v>42412</v>
      </c>
      <c r="M151" s="65" t="str">
        <f t="shared" si="57"/>
        <v>Y</v>
      </c>
      <c r="N151" s="65">
        <f t="shared" si="58"/>
        <v>40.142857142857139</v>
      </c>
    </row>
    <row r="152" spans="1:14" ht="38.25">
      <c r="A152" s="118">
        <v>5</v>
      </c>
      <c r="B152" s="118">
        <v>3</v>
      </c>
      <c r="C152" s="93" t="s">
        <v>2110</v>
      </c>
      <c r="D152" s="70" t="s">
        <v>2111</v>
      </c>
      <c r="E152" s="70" t="s">
        <v>351</v>
      </c>
      <c r="F152" s="70" t="s">
        <v>2112</v>
      </c>
      <c r="G152" s="70" t="s">
        <v>698</v>
      </c>
      <c r="H152" s="89" t="s">
        <v>2113</v>
      </c>
      <c r="I152" s="145">
        <v>42545</v>
      </c>
      <c r="J152" s="231">
        <f t="shared" si="61"/>
        <v>30.571428571428573</v>
      </c>
      <c r="K152" s="72">
        <v>42759</v>
      </c>
      <c r="L152" s="232">
        <v>42654</v>
      </c>
      <c r="M152" s="65" t="str">
        <f t="shared" si="57"/>
        <v>Y</v>
      </c>
      <c r="N152" s="65">
        <f t="shared" si="58"/>
        <v>6.571428571428573</v>
      </c>
    </row>
    <row r="153" spans="1:14" ht="42.75">
      <c r="A153" s="118">
        <v>5</v>
      </c>
      <c r="B153" s="118">
        <v>2</v>
      </c>
      <c r="C153" s="93" t="s">
        <v>2071</v>
      </c>
      <c r="D153" s="70" t="s">
        <v>2072</v>
      </c>
      <c r="E153" s="70" t="s">
        <v>351</v>
      </c>
      <c r="F153" s="70" t="s">
        <v>2073</v>
      </c>
      <c r="G153" s="70" t="s">
        <v>390</v>
      </c>
      <c r="H153" s="89" t="s">
        <v>2074</v>
      </c>
      <c r="I153" s="145">
        <v>42523</v>
      </c>
      <c r="J153" s="231">
        <f t="shared" si="61"/>
        <v>33.571428571428569</v>
      </c>
      <c r="K153" s="72">
        <v>42758</v>
      </c>
      <c r="L153" s="233"/>
      <c r="M153" s="65" t="str">
        <f t="shared" si="57"/>
        <v>Y</v>
      </c>
      <c r="N153" s="65">
        <f t="shared" si="58"/>
        <v>9.5714285714285694</v>
      </c>
    </row>
    <row r="154" spans="1:14" ht="42.75">
      <c r="A154" s="118">
        <v>5</v>
      </c>
      <c r="B154" s="118">
        <v>1</v>
      </c>
      <c r="C154" s="93" t="s">
        <v>2240</v>
      </c>
      <c r="D154" s="70" t="s">
        <v>2241</v>
      </c>
      <c r="E154" s="70" t="s">
        <v>230</v>
      </c>
      <c r="F154" s="70" t="s">
        <v>1455</v>
      </c>
      <c r="G154" s="70" t="s">
        <v>626</v>
      </c>
      <c r="H154" s="89" t="s">
        <v>2242</v>
      </c>
      <c r="I154" s="145">
        <v>42650</v>
      </c>
      <c r="J154" s="231">
        <f t="shared" si="61"/>
        <v>14</v>
      </c>
      <c r="K154" s="72">
        <v>42748</v>
      </c>
      <c r="L154" s="233"/>
      <c r="M154" s="65" t="str">
        <f t="shared" si="57"/>
        <v>N</v>
      </c>
      <c r="N154" s="65" t="str">
        <f t="shared" si="58"/>
        <v>-</v>
      </c>
    </row>
    <row r="155" spans="1:14" ht="24.75" customHeight="1">
      <c r="A155" s="281" t="s">
        <v>1880</v>
      </c>
      <c r="B155" s="280"/>
      <c r="C155" s="280"/>
      <c r="D155" s="280"/>
      <c r="E155" s="280"/>
      <c r="F155" s="280"/>
      <c r="G155" s="280"/>
      <c r="H155" s="280"/>
      <c r="I155" s="280"/>
      <c r="J155" s="280"/>
      <c r="K155" s="280"/>
      <c r="L155" s="280"/>
      <c r="M155" s="56"/>
      <c r="N155" s="282"/>
    </row>
    <row r="156" spans="1:14" ht="42.75" customHeight="1" outlineLevel="1">
      <c r="A156" s="170">
        <v>4</v>
      </c>
      <c r="B156" s="196">
        <v>35</v>
      </c>
      <c r="C156" s="234" t="s">
        <v>1970</v>
      </c>
      <c r="D156" s="157" t="s">
        <v>1972</v>
      </c>
      <c r="E156" s="157" t="s">
        <v>351</v>
      </c>
      <c r="F156" s="157" t="s">
        <v>1971</v>
      </c>
      <c r="G156" s="157" t="s">
        <v>626</v>
      </c>
      <c r="H156" s="158" t="s">
        <v>1973</v>
      </c>
      <c r="I156" s="159">
        <v>42415</v>
      </c>
      <c r="J156" s="235">
        <f t="shared" ref="J156:J190" si="62">(K156-I156)/7</f>
        <v>44.428571428571431</v>
      </c>
      <c r="K156" s="236">
        <v>42726</v>
      </c>
      <c r="L156" s="237"/>
      <c r="M156" s="65" t="str">
        <f t="shared" ref="M156" si="63">IF(J156&gt;24,"Y","N")</f>
        <v>Y</v>
      </c>
      <c r="N156" s="65">
        <f t="shared" ref="N156" si="64">IF(M156="Y",J156-24,"-")</f>
        <v>20.428571428571431</v>
      </c>
    </row>
    <row r="157" spans="1:14" ht="78" customHeight="1" outlineLevel="1">
      <c r="A157" s="139">
        <v>4</v>
      </c>
      <c r="B157" s="196">
        <v>34</v>
      </c>
      <c r="C157" s="93" t="s">
        <v>2177</v>
      </c>
      <c r="D157" s="70" t="s">
        <v>2178</v>
      </c>
      <c r="E157" s="70" t="s">
        <v>230</v>
      </c>
      <c r="F157" s="70" t="s">
        <v>2179</v>
      </c>
      <c r="G157" s="70" t="s">
        <v>698</v>
      </c>
      <c r="H157" s="89" t="s">
        <v>2299</v>
      </c>
      <c r="I157" s="145">
        <v>42604</v>
      </c>
      <c r="J157" s="231">
        <f t="shared" si="62"/>
        <v>15.571428571428571</v>
      </c>
      <c r="K157" s="238">
        <v>42713</v>
      </c>
      <c r="L157" s="233"/>
      <c r="M157" s="65" t="str">
        <f t="shared" ref="M157:M190" si="65">IF(J157&gt;24,"Y","N")</f>
        <v>N</v>
      </c>
      <c r="N157" s="65" t="str">
        <f t="shared" ref="N157:N190" si="66">IF(M157="Y",J157-24,"-")</f>
        <v>-</v>
      </c>
    </row>
    <row r="158" spans="1:14" ht="28.5" customHeight="1" outlineLevel="1">
      <c r="A158" s="170">
        <v>4</v>
      </c>
      <c r="B158" s="196">
        <v>33</v>
      </c>
      <c r="C158" s="93" t="s">
        <v>2093</v>
      </c>
      <c r="D158" s="70" t="s">
        <v>2094</v>
      </c>
      <c r="E158" s="70" t="s">
        <v>230</v>
      </c>
      <c r="F158" s="70" t="s">
        <v>2095</v>
      </c>
      <c r="G158" s="70" t="s">
        <v>626</v>
      </c>
      <c r="H158" s="89" t="s">
        <v>2096</v>
      </c>
      <c r="I158" s="145">
        <v>42534</v>
      </c>
      <c r="J158" s="231">
        <f t="shared" si="62"/>
        <v>23.428571428571427</v>
      </c>
      <c r="K158" s="238">
        <v>42698</v>
      </c>
      <c r="L158" s="233"/>
      <c r="M158" s="65" t="str">
        <f t="shared" si="65"/>
        <v>N</v>
      </c>
      <c r="N158" s="65" t="str">
        <f t="shared" si="66"/>
        <v>-</v>
      </c>
    </row>
    <row r="159" spans="1:14" ht="54.75" customHeight="1" outlineLevel="1">
      <c r="A159" s="139">
        <v>4</v>
      </c>
      <c r="B159" s="196">
        <v>32</v>
      </c>
      <c r="C159" s="93" t="s">
        <v>2136</v>
      </c>
      <c r="D159" s="70" t="s">
        <v>2137</v>
      </c>
      <c r="E159" s="70" t="s">
        <v>230</v>
      </c>
      <c r="F159" s="70" t="s">
        <v>2138</v>
      </c>
      <c r="G159" s="70" t="s">
        <v>411</v>
      </c>
      <c r="H159" s="89" t="s">
        <v>2139</v>
      </c>
      <c r="I159" s="145">
        <v>42559</v>
      </c>
      <c r="J159" s="231">
        <f t="shared" si="62"/>
        <v>15.714285714285714</v>
      </c>
      <c r="K159" s="72">
        <v>42669</v>
      </c>
      <c r="L159" s="233"/>
      <c r="M159" s="65" t="str">
        <f t="shared" si="65"/>
        <v>N</v>
      </c>
      <c r="N159" s="65" t="str">
        <f t="shared" si="66"/>
        <v>-</v>
      </c>
    </row>
    <row r="160" spans="1:14" ht="28.5" customHeight="1" outlineLevel="1">
      <c r="A160" s="170">
        <v>4</v>
      </c>
      <c r="B160" s="196">
        <v>31</v>
      </c>
      <c r="C160" s="93" t="s">
        <v>2006</v>
      </c>
      <c r="D160" s="70" t="s">
        <v>2007</v>
      </c>
      <c r="E160" s="70" t="s">
        <v>230</v>
      </c>
      <c r="F160" s="70" t="s">
        <v>2008</v>
      </c>
      <c r="G160" s="70" t="s">
        <v>411</v>
      </c>
      <c r="H160" s="89" t="s">
        <v>2258</v>
      </c>
      <c r="I160" s="145">
        <v>42444</v>
      </c>
      <c r="J160" s="231">
        <f t="shared" si="62"/>
        <v>32.142857142857146</v>
      </c>
      <c r="K160" s="72">
        <v>42669</v>
      </c>
      <c r="L160" s="233"/>
      <c r="M160" s="65" t="str">
        <f t="shared" si="65"/>
        <v>Y</v>
      </c>
      <c r="N160" s="65">
        <f t="shared" si="66"/>
        <v>8.1428571428571459</v>
      </c>
    </row>
    <row r="161" spans="1:14" ht="28.5" customHeight="1" outlineLevel="1">
      <c r="A161" s="139">
        <v>4</v>
      </c>
      <c r="B161" s="196">
        <v>30</v>
      </c>
      <c r="C161" s="93" t="s">
        <v>2012</v>
      </c>
      <c r="D161" s="70" t="s">
        <v>2013</v>
      </c>
      <c r="E161" s="70" t="s">
        <v>230</v>
      </c>
      <c r="F161" s="70" t="s">
        <v>2014</v>
      </c>
      <c r="G161" s="70" t="s">
        <v>626</v>
      </c>
      <c r="H161" s="89" t="s">
        <v>2257</v>
      </c>
      <c r="I161" s="145">
        <v>42447</v>
      </c>
      <c r="J161" s="231">
        <f t="shared" si="62"/>
        <v>31.714285714285715</v>
      </c>
      <c r="K161" s="72">
        <v>42669</v>
      </c>
      <c r="L161" s="233"/>
      <c r="M161" s="65" t="str">
        <f t="shared" si="65"/>
        <v>Y</v>
      </c>
      <c r="N161" s="65">
        <f t="shared" si="66"/>
        <v>7.7142857142857153</v>
      </c>
    </row>
    <row r="162" spans="1:14" ht="15.75" customHeight="1" outlineLevel="1">
      <c r="A162" s="170">
        <v>4</v>
      </c>
      <c r="B162" s="196">
        <v>29</v>
      </c>
      <c r="C162" s="93" t="s">
        <v>1954</v>
      </c>
      <c r="D162" s="70" t="s">
        <v>1955</v>
      </c>
      <c r="E162" s="70" t="s">
        <v>351</v>
      </c>
      <c r="F162" s="70" t="s">
        <v>1956</v>
      </c>
      <c r="G162" s="70" t="s">
        <v>694</v>
      </c>
      <c r="H162" s="71" t="s">
        <v>2230</v>
      </c>
      <c r="I162" s="145">
        <v>42401</v>
      </c>
      <c r="J162" s="231">
        <f t="shared" si="62"/>
        <v>35.142857142857146</v>
      </c>
      <c r="K162" s="72">
        <v>42647</v>
      </c>
      <c r="L162" s="113">
        <v>42521</v>
      </c>
      <c r="M162" s="65" t="str">
        <f t="shared" si="65"/>
        <v>Y</v>
      </c>
      <c r="N162" s="65">
        <f t="shared" si="66"/>
        <v>11.142857142857146</v>
      </c>
    </row>
    <row r="163" spans="1:14" ht="38.25" customHeight="1" outlineLevel="1">
      <c r="A163" s="139">
        <v>4</v>
      </c>
      <c r="B163" s="196">
        <v>28</v>
      </c>
      <c r="C163" s="93" t="s">
        <v>1849</v>
      </c>
      <c r="D163" s="70" t="s">
        <v>1850</v>
      </c>
      <c r="E163" s="70" t="s">
        <v>230</v>
      </c>
      <c r="F163" s="70" t="s">
        <v>1851</v>
      </c>
      <c r="G163" s="70" t="s">
        <v>411</v>
      </c>
      <c r="H163" s="71" t="s">
        <v>2222</v>
      </c>
      <c r="I163" s="145">
        <v>42345</v>
      </c>
      <c r="J163" s="231">
        <f t="shared" si="62"/>
        <v>42.571428571428569</v>
      </c>
      <c r="K163" s="72">
        <v>42643</v>
      </c>
      <c r="L163" s="113">
        <v>42540</v>
      </c>
      <c r="M163" s="65" t="str">
        <f t="shared" si="65"/>
        <v>Y</v>
      </c>
      <c r="N163" s="65">
        <f t="shared" si="66"/>
        <v>18.571428571428569</v>
      </c>
    </row>
    <row r="164" spans="1:14" ht="28.5" customHeight="1" outlineLevel="1">
      <c r="A164" s="170">
        <v>4</v>
      </c>
      <c r="B164" s="196">
        <v>27</v>
      </c>
      <c r="C164" s="234" t="s">
        <v>1998</v>
      </c>
      <c r="D164" s="157" t="s">
        <v>1999</v>
      </c>
      <c r="E164" s="157" t="s">
        <v>351</v>
      </c>
      <c r="F164" s="157" t="s">
        <v>2000</v>
      </c>
      <c r="G164" s="157" t="s">
        <v>390</v>
      </c>
      <c r="H164" s="239" t="s">
        <v>2216</v>
      </c>
      <c r="I164" s="159">
        <v>42438</v>
      </c>
      <c r="J164" s="235">
        <f t="shared" si="62"/>
        <v>28</v>
      </c>
      <c r="K164" s="161">
        <v>42634</v>
      </c>
      <c r="L164" s="240"/>
      <c r="M164" s="65" t="str">
        <f t="shared" si="65"/>
        <v>Y</v>
      </c>
      <c r="N164" s="65">
        <f t="shared" si="66"/>
        <v>4</v>
      </c>
    </row>
    <row r="165" spans="1:14" ht="28.5" customHeight="1" outlineLevel="1">
      <c r="A165" s="139">
        <v>4</v>
      </c>
      <c r="B165" s="196">
        <v>26</v>
      </c>
      <c r="C165" s="93" t="s">
        <v>2015</v>
      </c>
      <c r="D165" s="70" t="s">
        <v>2016</v>
      </c>
      <c r="E165" s="70" t="s">
        <v>230</v>
      </c>
      <c r="F165" s="70" t="s">
        <v>2017</v>
      </c>
      <c r="G165" s="70" t="s">
        <v>390</v>
      </c>
      <c r="H165" s="71" t="s">
        <v>2215</v>
      </c>
      <c r="I165" s="145">
        <v>42452</v>
      </c>
      <c r="J165" s="231">
        <f t="shared" si="62"/>
        <v>26</v>
      </c>
      <c r="K165" s="72">
        <v>42634</v>
      </c>
      <c r="L165" s="88"/>
      <c r="M165" s="65" t="str">
        <f t="shared" si="65"/>
        <v>Y</v>
      </c>
      <c r="N165" s="65">
        <f t="shared" si="66"/>
        <v>2</v>
      </c>
    </row>
    <row r="166" spans="1:14" ht="28.5" customHeight="1" outlineLevel="1">
      <c r="A166" s="170">
        <v>4</v>
      </c>
      <c r="B166" s="196">
        <v>25</v>
      </c>
      <c r="C166" s="241" t="s">
        <v>1979</v>
      </c>
      <c r="D166" s="149" t="s">
        <v>1981</v>
      </c>
      <c r="E166" s="149" t="s">
        <v>230</v>
      </c>
      <c r="F166" s="149" t="s">
        <v>1983</v>
      </c>
      <c r="G166" s="149" t="s">
        <v>626</v>
      </c>
      <c r="H166" s="242" t="s">
        <v>1984</v>
      </c>
      <c r="I166" s="151">
        <v>42422</v>
      </c>
      <c r="J166" s="243">
        <f t="shared" si="62"/>
        <v>29.142857142857142</v>
      </c>
      <c r="K166" s="153">
        <v>42626</v>
      </c>
      <c r="L166" s="88"/>
      <c r="M166" s="65" t="str">
        <f t="shared" si="65"/>
        <v>Y</v>
      </c>
      <c r="N166" s="65">
        <f t="shared" si="66"/>
        <v>5.1428571428571423</v>
      </c>
    </row>
    <row r="167" spans="1:14" ht="28.5" customHeight="1" outlineLevel="1">
      <c r="A167" s="139">
        <v>4</v>
      </c>
      <c r="B167" s="196">
        <v>24</v>
      </c>
      <c r="C167" s="241" t="s">
        <v>1944</v>
      </c>
      <c r="D167" s="149" t="s">
        <v>1945</v>
      </c>
      <c r="E167" s="149" t="s">
        <v>230</v>
      </c>
      <c r="F167" s="149" t="s">
        <v>1946</v>
      </c>
      <c r="G167" s="149" t="s">
        <v>626</v>
      </c>
      <c r="H167" s="242" t="s">
        <v>1950</v>
      </c>
      <c r="I167" s="151">
        <v>42389</v>
      </c>
      <c r="J167" s="243">
        <f t="shared" si="62"/>
        <v>32</v>
      </c>
      <c r="K167" s="153">
        <v>42613</v>
      </c>
      <c r="L167" s="136"/>
      <c r="M167" s="65" t="str">
        <f t="shared" si="65"/>
        <v>Y</v>
      </c>
      <c r="N167" s="65">
        <f t="shared" si="66"/>
        <v>8</v>
      </c>
    </row>
    <row r="168" spans="1:14" ht="28.5" customHeight="1" outlineLevel="1">
      <c r="A168" s="170">
        <v>4</v>
      </c>
      <c r="B168" s="196">
        <v>23</v>
      </c>
      <c r="C168" s="93" t="s">
        <v>1881</v>
      </c>
      <c r="D168" s="70" t="s">
        <v>1883</v>
      </c>
      <c r="E168" s="70" t="s">
        <v>230</v>
      </c>
      <c r="F168" s="70" t="s">
        <v>1884</v>
      </c>
      <c r="G168" s="70" t="s">
        <v>626</v>
      </c>
      <c r="H168" s="71" t="s">
        <v>1898</v>
      </c>
      <c r="I168" s="145">
        <v>42359</v>
      </c>
      <c r="J168" s="231">
        <f t="shared" si="62"/>
        <v>35.571428571428569</v>
      </c>
      <c r="K168" s="72">
        <v>42608</v>
      </c>
      <c r="L168" s="88"/>
      <c r="M168" s="65" t="str">
        <f t="shared" si="65"/>
        <v>Y</v>
      </c>
      <c r="N168" s="65">
        <f t="shared" si="66"/>
        <v>11.571428571428569</v>
      </c>
    </row>
    <row r="169" spans="1:14" ht="42.75" customHeight="1" outlineLevel="1">
      <c r="A169" s="139">
        <v>4</v>
      </c>
      <c r="B169" s="196">
        <v>22</v>
      </c>
      <c r="C169" s="93" t="s">
        <v>1947</v>
      </c>
      <c r="D169" s="70" t="s">
        <v>1948</v>
      </c>
      <c r="E169" s="70" t="s">
        <v>230</v>
      </c>
      <c r="F169" s="70" t="s">
        <v>1949</v>
      </c>
      <c r="G169" s="70" t="s">
        <v>626</v>
      </c>
      <c r="H169" s="71" t="s">
        <v>1951</v>
      </c>
      <c r="I169" s="145">
        <v>42390</v>
      </c>
      <c r="J169" s="231">
        <f t="shared" si="62"/>
        <v>27.714285714285715</v>
      </c>
      <c r="K169" s="72">
        <v>42584</v>
      </c>
      <c r="L169" s="114"/>
      <c r="M169" s="65" t="str">
        <f t="shared" si="65"/>
        <v>Y</v>
      </c>
      <c r="N169" s="65">
        <f t="shared" si="66"/>
        <v>3.7142857142857153</v>
      </c>
    </row>
    <row r="170" spans="1:14" ht="42.75" customHeight="1" outlineLevel="1">
      <c r="A170" s="170">
        <v>4</v>
      </c>
      <c r="B170" s="196">
        <v>21</v>
      </c>
      <c r="C170" s="93" t="s">
        <v>1882</v>
      </c>
      <c r="D170" s="70" t="s">
        <v>1885</v>
      </c>
      <c r="E170" s="70" t="s">
        <v>230</v>
      </c>
      <c r="F170" s="70" t="s">
        <v>1886</v>
      </c>
      <c r="G170" s="70" t="s">
        <v>390</v>
      </c>
      <c r="H170" s="71" t="s">
        <v>1899</v>
      </c>
      <c r="I170" s="145">
        <v>42369</v>
      </c>
      <c r="J170" s="231">
        <f t="shared" si="62"/>
        <v>30</v>
      </c>
      <c r="K170" s="72">
        <v>42579</v>
      </c>
      <c r="L170" s="88"/>
      <c r="M170" s="65" t="str">
        <f t="shared" si="65"/>
        <v>Y</v>
      </c>
      <c r="N170" s="65">
        <f t="shared" si="66"/>
        <v>6</v>
      </c>
    </row>
    <row r="171" spans="1:14" ht="28.5" customHeight="1" outlineLevel="1">
      <c r="A171" s="139">
        <v>4</v>
      </c>
      <c r="B171" s="196">
        <v>20</v>
      </c>
      <c r="C171" s="93" t="s">
        <v>1567</v>
      </c>
      <c r="D171" s="70" t="s">
        <v>1568</v>
      </c>
      <c r="E171" s="70" t="s">
        <v>230</v>
      </c>
      <c r="F171" s="70" t="s">
        <v>1569</v>
      </c>
      <c r="G171" s="70" t="s">
        <v>390</v>
      </c>
      <c r="H171" s="71" t="s">
        <v>1570</v>
      </c>
      <c r="I171" s="145">
        <v>42159</v>
      </c>
      <c r="J171" s="231">
        <f t="shared" si="62"/>
        <v>55.857142857142854</v>
      </c>
      <c r="K171" s="72">
        <v>42550</v>
      </c>
      <c r="L171" s="72"/>
      <c r="M171" s="65" t="str">
        <f t="shared" si="65"/>
        <v>Y</v>
      </c>
      <c r="N171" s="65">
        <f t="shared" si="66"/>
        <v>31.857142857142854</v>
      </c>
    </row>
    <row r="172" spans="1:14" ht="42.75" customHeight="1" outlineLevel="1">
      <c r="A172" s="170">
        <v>4</v>
      </c>
      <c r="B172" s="196">
        <v>19</v>
      </c>
      <c r="C172" s="93" t="s">
        <v>1729</v>
      </c>
      <c r="D172" s="70" t="s">
        <v>1730</v>
      </c>
      <c r="E172" s="70" t="s">
        <v>230</v>
      </c>
      <c r="F172" s="70" t="s">
        <v>1731</v>
      </c>
      <c r="G172" s="70" t="s">
        <v>411</v>
      </c>
      <c r="H172" s="71" t="s">
        <v>1746</v>
      </c>
      <c r="I172" s="145">
        <v>42282</v>
      </c>
      <c r="J172" s="231">
        <f t="shared" si="62"/>
        <v>34.285714285714285</v>
      </c>
      <c r="K172" s="72">
        <v>42522</v>
      </c>
      <c r="L172" s="72"/>
      <c r="M172" s="65" t="str">
        <f t="shared" si="65"/>
        <v>Y</v>
      </c>
      <c r="N172" s="65">
        <f t="shared" si="66"/>
        <v>10.285714285714285</v>
      </c>
    </row>
    <row r="173" spans="1:14" ht="28.5" customHeight="1" outlineLevel="1">
      <c r="A173" s="139">
        <v>4</v>
      </c>
      <c r="B173" s="196">
        <v>18</v>
      </c>
      <c r="C173" s="93" t="s">
        <v>1754</v>
      </c>
      <c r="D173" s="70" t="s">
        <v>1755</v>
      </c>
      <c r="E173" s="70" t="s">
        <v>230</v>
      </c>
      <c r="F173" s="70" t="s">
        <v>1756</v>
      </c>
      <c r="G173" s="70" t="s">
        <v>626</v>
      </c>
      <c r="H173" s="71" t="s">
        <v>2065</v>
      </c>
      <c r="I173" s="145">
        <v>42297</v>
      </c>
      <c r="J173" s="231">
        <f t="shared" si="62"/>
        <v>31.428571428571427</v>
      </c>
      <c r="K173" s="72">
        <v>42517</v>
      </c>
      <c r="L173" s="72"/>
      <c r="M173" s="65" t="str">
        <f t="shared" si="65"/>
        <v>Y</v>
      </c>
      <c r="N173" s="65">
        <f t="shared" si="66"/>
        <v>7.428571428571427</v>
      </c>
    </row>
    <row r="174" spans="1:14" ht="42.75" customHeight="1" outlineLevel="1">
      <c r="A174" s="170">
        <v>4</v>
      </c>
      <c r="B174" s="196">
        <v>17</v>
      </c>
      <c r="C174" s="93" t="s">
        <v>1978</v>
      </c>
      <c r="D174" s="70" t="s">
        <v>1980</v>
      </c>
      <c r="E174" s="70" t="s">
        <v>230</v>
      </c>
      <c r="F174" s="70" t="s">
        <v>1982</v>
      </c>
      <c r="G174" s="70" t="s">
        <v>411</v>
      </c>
      <c r="H174" s="71" t="s">
        <v>2059</v>
      </c>
      <c r="I174" s="145">
        <v>42418</v>
      </c>
      <c r="J174" s="231">
        <f t="shared" si="62"/>
        <v>13.714285714285714</v>
      </c>
      <c r="K174" s="72">
        <v>42514</v>
      </c>
      <c r="L174" s="72"/>
      <c r="M174" s="65" t="str">
        <f t="shared" si="65"/>
        <v>N</v>
      </c>
      <c r="N174" s="65" t="str">
        <f t="shared" si="66"/>
        <v>-</v>
      </c>
    </row>
    <row r="175" spans="1:14" ht="28.5" customHeight="1" outlineLevel="1">
      <c r="A175" s="139">
        <v>4</v>
      </c>
      <c r="B175" s="196">
        <v>16</v>
      </c>
      <c r="C175" s="93" t="s">
        <v>1779</v>
      </c>
      <c r="D175" s="70" t="s">
        <v>2001</v>
      </c>
      <c r="E175" s="70"/>
      <c r="F175" s="70" t="s">
        <v>2002</v>
      </c>
      <c r="G175" s="70" t="s">
        <v>694</v>
      </c>
      <c r="H175" s="71" t="s">
        <v>2003</v>
      </c>
      <c r="I175" s="145">
        <v>42303</v>
      </c>
      <c r="J175" s="231">
        <f t="shared" si="62"/>
        <v>30</v>
      </c>
      <c r="K175" s="72">
        <v>42513</v>
      </c>
      <c r="L175" s="72"/>
      <c r="M175" s="65" t="str">
        <f t="shared" si="65"/>
        <v>Y</v>
      </c>
      <c r="N175" s="65">
        <f t="shared" si="66"/>
        <v>6</v>
      </c>
    </row>
    <row r="176" spans="1:14" ht="28.5" customHeight="1" outlineLevel="1">
      <c r="A176" s="170">
        <v>4</v>
      </c>
      <c r="B176" s="196">
        <v>15</v>
      </c>
      <c r="C176" s="93" t="s">
        <v>1430</v>
      </c>
      <c r="D176" s="70" t="s">
        <v>1431</v>
      </c>
      <c r="E176" s="70" t="s">
        <v>351</v>
      </c>
      <c r="F176" s="70" t="s">
        <v>1432</v>
      </c>
      <c r="G176" s="70" t="s">
        <v>626</v>
      </c>
      <c r="H176" s="71" t="s">
        <v>1433</v>
      </c>
      <c r="I176" s="145">
        <v>42067</v>
      </c>
      <c r="J176" s="231">
        <f t="shared" si="62"/>
        <v>61.714285714285715</v>
      </c>
      <c r="K176" s="72">
        <v>42499</v>
      </c>
      <c r="L176" s="72">
        <v>42031</v>
      </c>
      <c r="M176" s="65" t="str">
        <f t="shared" si="65"/>
        <v>Y</v>
      </c>
      <c r="N176" s="65">
        <f t="shared" si="66"/>
        <v>37.714285714285715</v>
      </c>
    </row>
    <row r="177" spans="1:14" ht="28.5" customHeight="1" outlineLevel="1">
      <c r="A177" s="139">
        <v>4</v>
      </c>
      <c r="B177" s="196">
        <v>14</v>
      </c>
      <c r="C177" s="93" t="s">
        <v>1694</v>
      </c>
      <c r="D177" s="70" t="s">
        <v>1695</v>
      </c>
      <c r="E177" s="70" t="s">
        <v>230</v>
      </c>
      <c r="F177" s="70" t="s">
        <v>1696</v>
      </c>
      <c r="G177" s="70" t="s">
        <v>411</v>
      </c>
      <c r="H177" s="71" t="s">
        <v>1697</v>
      </c>
      <c r="I177" s="145">
        <v>42247</v>
      </c>
      <c r="J177" s="231">
        <f t="shared" si="62"/>
        <v>35.285714285714285</v>
      </c>
      <c r="K177" s="72">
        <v>42494</v>
      </c>
      <c r="L177" s="187"/>
      <c r="M177" s="65" t="str">
        <f t="shared" si="65"/>
        <v>Y</v>
      </c>
      <c r="N177" s="65">
        <f t="shared" si="66"/>
        <v>11.285714285714285</v>
      </c>
    </row>
    <row r="178" spans="1:14" ht="42.75" customHeight="1" outlineLevel="1">
      <c r="A178" s="170">
        <v>4</v>
      </c>
      <c r="B178" s="196">
        <v>13</v>
      </c>
      <c r="C178" s="93" t="s">
        <v>1952</v>
      </c>
      <c r="D178" s="70" t="s">
        <v>1977</v>
      </c>
      <c r="E178" s="70" t="s">
        <v>351</v>
      </c>
      <c r="F178" s="70" t="s">
        <v>1670</v>
      </c>
      <c r="G178" s="70" t="s">
        <v>626</v>
      </c>
      <c r="H178" s="244" t="s">
        <v>1953</v>
      </c>
      <c r="I178" s="145">
        <v>42397</v>
      </c>
      <c r="J178" s="231">
        <f t="shared" si="62"/>
        <v>11.714285714285714</v>
      </c>
      <c r="K178" s="72">
        <v>42479</v>
      </c>
      <c r="L178" s="245"/>
      <c r="M178" s="65" t="str">
        <f t="shared" si="65"/>
        <v>N</v>
      </c>
      <c r="N178" s="65" t="str">
        <f t="shared" si="66"/>
        <v>-</v>
      </c>
    </row>
    <row r="179" spans="1:14" ht="28.5" customHeight="1" outlineLevel="1">
      <c r="A179" s="139">
        <v>4</v>
      </c>
      <c r="B179" s="196">
        <v>12</v>
      </c>
      <c r="C179" s="93" t="s">
        <v>1834</v>
      </c>
      <c r="D179" s="70" t="s">
        <v>1835</v>
      </c>
      <c r="E179" s="70" t="s">
        <v>351</v>
      </c>
      <c r="F179" s="70" t="s">
        <v>1440</v>
      </c>
      <c r="G179" s="70" t="s">
        <v>411</v>
      </c>
      <c r="H179" s="244" t="s">
        <v>1847</v>
      </c>
      <c r="I179" s="145">
        <v>42335</v>
      </c>
      <c r="J179" s="231">
        <f t="shared" si="62"/>
        <v>20.571428571428573</v>
      </c>
      <c r="K179" s="72">
        <v>42479</v>
      </c>
      <c r="L179" s="245"/>
      <c r="M179" s="65" t="str">
        <f t="shared" si="65"/>
        <v>N</v>
      </c>
      <c r="N179" s="65" t="str">
        <f t="shared" si="66"/>
        <v>-</v>
      </c>
    </row>
    <row r="180" spans="1:14" ht="28.5" customHeight="1" outlineLevel="1">
      <c r="A180" s="170">
        <v>4</v>
      </c>
      <c r="B180" s="196">
        <v>11</v>
      </c>
      <c r="C180" s="93" t="s">
        <v>1732</v>
      </c>
      <c r="D180" s="70" t="s">
        <v>1733</v>
      </c>
      <c r="E180" s="70" t="s">
        <v>230</v>
      </c>
      <c r="F180" s="70" t="s">
        <v>1734</v>
      </c>
      <c r="G180" s="70" t="s">
        <v>411</v>
      </c>
      <c r="H180" s="244" t="s">
        <v>1747</v>
      </c>
      <c r="I180" s="145">
        <v>42282</v>
      </c>
      <c r="J180" s="231">
        <f t="shared" si="62"/>
        <v>26.428571428571427</v>
      </c>
      <c r="K180" s="72">
        <v>42467</v>
      </c>
      <c r="L180" s="245"/>
      <c r="M180" s="65" t="str">
        <f t="shared" si="65"/>
        <v>Y</v>
      </c>
      <c r="N180" s="65">
        <f t="shared" si="66"/>
        <v>2.428571428571427</v>
      </c>
    </row>
    <row r="181" spans="1:14" ht="57" customHeight="1" outlineLevel="1">
      <c r="A181" s="139">
        <v>4</v>
      </c>
      <c r="B181" s="196">
        <v>10</v>
      </c>
      <c r="C181" s="93" t="s">
        <v>1742</v>
      </c>
      <c r="D181" s="70" t="s">
        <v>1743</v>
      </c>
      <c r="E181" s="70" t="s">
        <v>230</v>
      </c>
      <c r="F181" s="70" t="s">
        <v>1748</v>
      </c>
      <c r="G181" s="70" t="s">
        <v>411</v>
      </c>
      <c r="H181" s="244" t="s">
        <v>1744</v>
      </c>
      <c r="I181" s="145">
        <v>42285</v>
      </c>
      <c r="J181" s="231">
        <f t="shared" si="62"/>
        <v>22.714285714285715</v>
      </c>
      <c r="K181" s="72">
        <v>42444</v>
      </c>
      <c r="L181" s="245"/>
      <c r="M181" s="65" t="str">
        <f t="shared" si="65"/>
        <v>N</v>
      </c>
      <c r="N181" s="65" t="str">
        <f t="shared" si="66"/>
        <v>-</v>
      </c>
    </row>
    <row r="182" spans="1:14" ht="42.75" customHeight="1" outlineLevel="1">
      <c r="A182" s="170">
        <v>4</v>
      </c>
      <c r="B182" s="196">
        <v>9</v>
      </c>
      <c r="C182" s="93" t="s">
        <v>1726</v>
      </c>
      <c r="D182" s="70" t="s">
        <v>1727</v>
      </c>
      <c r="E182" s="70" t="s">
        <v>230</v>
      </c>
      <c r="F182" s="70" t="s">
        <v>1728</v>
      </c>
      <c r="G182" s="70" t="s">
        <v>626</v>
      </c>
      <c r="H182" s="71" t="s">
        <v>1745</v>
      </c>
      <c r="I182" s="145">
        <v>42279</v>
      </c>
      <c r="J182" s="231">
        <f t="shared" si="62"/>
        <v>21.857142857142858</v>
      </c>
      <c r="K182" s="72">
        <v>42432</v>
      </c>
      <c r="L182" s="113"/>
      <c r="M182" s="65" t="str">
        <f t="shared" si="65"/>
        <v>N</v>
      </c>
      <c r="N182" s="65" t="str">
        <f t="shared" si="66"/>
        <v>-</v>
      </c>
    </row>
    <row r="183" spans="1:14" ht="28.5" customHeight="1" outlineLevel="1">
      <c r="A183" s="139">
        <v>4</v>
      </c>
      <c r="B183" s="196">
        <v>8</v>
      </c>
      <c r="C183" s="93" t="s">
        <v>1803</v>
      </c>
      <c r="D183" s="70" t="s">
        <v>1805</v>
      </c>
      <c r="E183" s="70" t="s">
        <v>230</v>
      </c>
      <c r="F183" s="70" t="s">
        <v>1807</v>
      </c>
      <c r="G183" s="70" t="s">
        <v>433</v>
      </c>
      <c r="H183" s="71" t="s">
        <v>1815</v>
      </c>
      <c r="I183" s="145">
        <v>42317</v>
      </c>
      <c r="J183" s="231">
        <f t="shared" si="62"/>
        <v>16.142857142857142</v>
      </c>
      <c r="K183" s="72">
        <v>42430</v>
      </c>
      <c r="L183" s="113"/>
      <c r="M183" s="65" t="str">
        <f t="shared" si="65"/>
        <v>N</v>
      </c>
      <c r="N183" s="65" t="str">
        <f t="shared" si="66"/>
        <v>-</v>
      </c>
    </row>
    <row r="184" spans="1:14" ht="71.25" customHeight="1" outlineLevel="1">
      <c r="A184" s="170">
        <v>4</v>
      </c>
      <c r="B184" s="196">
        <v>7</v>
      </c>
      <c r="C184" s="93" t="s">
        <v>1822</v>
      </c>
      <c r="D184" s="70" t="s">
        <v>1823</v>
      </c>
      <c r="E184" s="70" t="s">
        <v>230</v>
      </c>
      <c r="F184" s="70" t="s">
        <v>1824</v>
      </c>
      <c r="G184" s="70" t="s">
        <v>390</v>
      </c>
      <c r="H184" s="71" t="s">
        <v>1988</v>
      </c>
      <c r="I184" s="145">
        <v>42327</v>
      </c>
      <c r="J184" s="231">
        <f t="shared" si="62"/>
        <v>14.714285714285714</v>
      </c>
      <c r="K184" s="72">
        <v>42430</v>
      </c>
      <c r="L184" s="113"/>
      <c r="M184" s="65" t="str">
        <f t="shared" si="65"/>
        <v>N</v>
      </c>
      <c r="N184" s="65" t="str">
        <f t="shared" si="66"/>
        <v>-</v>
      </c>
    </row>
    <row r="185" spans="1:14" ht="42.75" customHeight="1" outlineLevel="1">
      <c r="A185" s="139">
        <v>4</v>
      </c>
      <c r="B185" s="196">
        <v>6</v>
      </c>
      <c r="C185" s="93" t="s">
        <v>1602</v>
      </c>
      <c r="D185" s="70" t="s">
        <v>1603</v>
      </c>
      <c r="E185" s="70" t="s">
        <v>230</v>
      </c>
      <c r="F185" s="70" t="s">
        <v>1604</v>
      </c>
      <c r="G185" s="70" t="s">
        <v>626</v>
      </c>
      <c r="H185" s="71" t="s">
        <v>1605</v>
      </c>
      <c r="I185" s="145">
        <v>42191</v>
      </c>
      <c r="J185" s="231">
        <f t="shared" si="62"/>
        <v>33.571428571428569</v>
      </c>
      <c r="K185" s="72">
        <v>42426</v>
      </c>
      <c r="L185" s="113"/>
      <c r="M185" s="65" t="str">
        <f t="shared" si="65"/>
        <v>Y</v>
      </c>
      <c r="N185" s="65">
        <f t="shared" si="66"/>
        <v>9.5714285714285694</v>
      </c>
    </row>
    <row r="186" spans="1:14" ht="28.5" customHeight="1" outlineLevel="1">
      <c r="A186" s="170">
        <v>4</v>
      </c>
      <c r="B186" s="196">
        <v>5</v>
      </c>
      <c r="C186" s="93" t="s">
        <v>1550</v>
      </c>
      <c r="D186" s="70" t="s">
        <v>1551</v>
      </c>
      <c r="E186" s="70" t="s">
        <v>230</v>
      </c>
      <c r="F186" s="70" t="s">
        <v>1552</v>
      </c>
      <c r="G186" s="70" t="s">
        <v>390</v>
      </c>
      <c r="H186" s="71" t="s">
        <v>1553</v>
      </c>
      <c r="I186" s="145">
        <v>42156</v>
      </c>
      <c r="J186" s="231">
        <f t="shared" si="62"/>
        <v>36.428571428571431</v>
      </c>
      <c r="K186" s="72">
        <v>42411</v>
      </c>
      <c r="L186" s="113">
        <v>42394</v>
      </c>
      <c r="M186" s="65" t="str">
        <f t="shared" si="65"/>
        <v>Y</v>
      </c>
      <c r="N186" s="65">
        <f t="shared" si="66"/>
        <v>12.428571428571431</v>
      </c>
    </row>
    <row r="187" spans="1:14" ht="38.25" customHeight="1" outlineLevel="1">
      <c r="A187" s="139">
        <v>4</v>
      </c>
      <c r="B187" s="196">
        <v>4</v>
      </c>
      <c r="C187" s="93" t="s">
        <v>1503</v>
      </c>
      <c r="D187" s="70" t="s">
        <v>1504</v>
      </c>
      <c r="E187" s="70" t="s">
        <v>230</v>
      </c>
      <c r="F187" s="70" t="s">
        <v>1505</v>
      </c>
      <c r="G187" s="70" t="s">
        <v>390</v>
      </c>
      <c r="H187" s="71" t="s">
        <v>1513</v>
      </c>
      <c r="I187" s="145">
        <v>42129</v>
      </c>
      <c r="J187" s="231">
        <f t="shared" si="62"/>
        <v>39</v>
      </c>
      <c r="K187" s="72">
        <v>42402</v>
      </c>
      <c r="L187" s="33"/>
      <c r="M187" s="65" t="str">
        <f t="shared" si="65"/>
        <v>Y</v>
      </c>
      <c r="N187" s="65">
        <f t="shared" si="66"/>
        <v>15</v>
      </c>
    </row>
    <row r="188" spans="1:14" ht="28.5" customHeight="1" outlineLevel="1">
      <c r="A188" s="170">
        <v>4</v>
      </c>
      <c r="B188" s="196">
        <v>3</v>
      </c>
      <c r="C188" s="93" t="s">
        <v>1666</v>
      </c>
      <c r="D188" s="70" t="s">
        <v>1667</v>
      </c>
      <c r="E188" s="70" t="s">
        <v>230</v>
      </c>
      <c r="F188" s="70" t="s">
        <v>1668</v>
      </c>
      <c r="G188" s="70" t="s">
        <v>694</v>
      </c>
      <c r="H188" s="71" t="s">
        <v>1690</v>
      </c>
      <c r="I188" s="145">
        <v>42236</v>
      </c>
      <c r="J188" s="231">
        <f t="shared" si="62"/>
        <v>23.142857142857142</v>
      </c>
      <c r="K188" s="72">
        <v>42398</v>
      </c>
      <c r="L188" s="33"/>
      <c r="M188" s="65" t="str">
        <f t="shared" si="65"/>
        <v>N</v>
      </c>
      <c r="N188" s="65" t="str">
        <f t="shared" si="66"/>
        <v>-</v>
      </c>
    </row>
    <row r="189" spans="1:14" ht="28.5" customHeight="1" outlineLevel="1">
      <c r="A189" s="139">
        <v>4</v>
      </c>
      <c r="B189" s="196">
        <v>2</v>
      </c>
      <c r="C189" s="93" t="s">
        <v>1411</v>
      </c>
      <c r="D189" s="70" t="s">
        <v>1413</v>
      </c>
      <c r="E189" s="70" t="s">
        <v>351</v>
      </c>
      <c r="F189" s="70" t="s">
        <v>1414</v>
      </c>
      <c r="G189" s="70" t="s">
        <v>390</v>
      </c>
      <c r="H189" s="71" t="s">
        <v>1423</v>
      </c>
      <c r="I189" s="145">
        <v>42054</v>
      </c>
      <c r="J189" s="231">
        <f t="shared" si="62"/>
        <v>48.714285714285715</v>
      </c>
      <c r="K189" s="72">
        <v>42395</v>
      </c>
      <c r="L189" s="33"/>
      <c r="M189" s="65" t="str">
        <f t="shared" si="65"/>
        <v>Y</v>
      </c>
      <c r="N189" s="65">
        <f t="shared" si="66"/>
        <v>24.714285714285715</v>
      </c>
    </row>
    <row r="190" spans="1:14" ht="42.75" customHeight="1" outlineLevel="1">
      <c r="A190" s="170">
        <v>4</v>
      </c>
      <c r="B190" s="196">
        <v>1</v>
      </c>
      <c r="C190" s="93" t="s">
        <v>1669</v>
      </c>
      <c r="D190" s="70" t="s">
        <v>1829</v>
      </c>
      <c r="E190" s="70" t="s">
        <v>351</v>
      </c>
      <c r="F190" s="70" t="s">
        <v>1670</v>
      </c>
      <c r="G190" s="70" t="s">
        <v>626</v>
      </c>
      <c r="H190" s="71" t="s">
        <v>1691</v>
      </c>
      <c r="I190" s="145">
        <v>42241</v>
      </c>
      <c r="J190" s="231">
        <f t="shared" si="62"/>
        <v>19</v>
      </c>
      <c r="K190" s="72">
        <v>42374</v>
      </c>
      <c r="L190" s="33"/>
      <c r="M190" s="65" t="str">
        <f t="shared" si="65"/>
        <v>N</v>
      </c>
      <c r="N190" s="65" t="str">
        <f t="shared" si="66"/>
        <v>-</v>
      </c>
    </row>
    <row r="191" spans="1:14" ht="15">
      <c r="A191" s="281" t="s">
        <v>1357</v>
      </c>
      <c r="B191" s="280"/>
      <c r="C191" s="280"/>
      <c r="D191" s="280"/>
      <c r="E191" s="280"/>
      <c r="F191" s="280"/>
      <c r="G191" s="280"/>
      <c r="H191" s="280"/>
      <c r="I191" s="280"/>
      <c r="J191" s="280"/>
      <c r="K191" s="280"/>
      <c r="L191" s="280"/>
      <c r="M191" s="56"/>
      <c r="N191" s="282"/>
    </row>
    <row r="192" spans="1:14" ht="42.75" customHeight="1" outlineLevel="1">
      <c r="A192" s="196">
        <v>3</v>
      </c>
      <c r="B192" s="196">
        <v>46</v>
      </c>
      <c r="C192" s="93" t="s">
        <v>1412</v>
      </c>
      <c r="D192" s="70" t="s">
        <v>1828</v>
      </c>
      <c r="E192" s="70" t="s">
        <v>351</v>
      </c>
      <c r="F192" s="70" t="s">
        <v>1415</v>
      </c>
      <c r="G192" s="70" t="s">
        <v>626</v>
      </c>
      <c r="H192" s="71" t="s">
        <v>1424</v>
      </c>
      <c r="I192" s="145">
        <v>42058</v>
      </c>
      <c r="J192" s="231">
        <f>(K192-I192)/7</f>
        <v>42.428571428571431</v>
      </c>
      <c r="K192" s="72">
        <v>42355</v>
      </c>
      <c r="M192" s="65" t="str">
        <f t="shared" ref="M192" si="67">IF(J192&gt;24,"Y","N")</f>
        <v>Y</v>
      </c>
      <c r="N192" s="65">
        <f t="shared" ref="N192" si="68">IF(M192="Y",J192-24,"-")</f>
        <v>18.428571428571431</v>
      </c>
    </row>
    <row r="193" spans="1:14" ht="28.5" customHeight="1" outlineLevel="1">
      <c r="A193" s="196">
        <v>3</v>
      </c>
      <c r="B193" s="107">
        <v>44</v>
      </c>
      <c r="C193" s="93" t="s">
        <v>1438</v>
      </c>
      <c r="D193" s="70" t="s">
        <v>1439</v>
      </c>
      <c r="E193" s="70" t="s">
        <v>351</v>
      </c>
      <c r="F193" s="70" t="s">
        <v>1440</v>
      </c>
      <c r="G193" s="70" t="s">
        <v>626</v>
      </c>
      <c r="H193" s="71" t="s">
        <v>1444</v>
      </c>
      <c r="I193" s="145">
        <v>42069</v>
      </c>
      <c r="J193" s="231">
        <f t="shared" ref="J193:J294" si="69">(K193-I193)/7</f>
        <v>39.571428571428569</v>
      </c>
      <c r="K193" s="72">
        <v>42346</v>
      </c>
      <c r="M193" s="65" t="str">
        <f t="shared" ref="M193:M237" si="70">IF(J193&gt;24,"Y","N")</f>
        <v>Y</v>
      </c>
      <c r="N193" s="65">
        <f t="shared" ref="N193:N237" si="71">IF(M193="Y",J193-24,"-")</f>
        <v>15.571428571428569</v>
      </c>
    </row>
    <row r="194" spans="1:14" ht="42.75" customHeight="1" outlineLevel="1">
      <c r="A194" s="196">
        <v>3</v>
      </c>
      <c r="B194" s="107">
        <v>43</v>
      </c>
      <c r="C194" s="93" t="s">
        <v>1624</v>
      </c>
      <c r="D194" s="70" t="s">
        <v>1827</v>
      </c>
      <c r="E194" s="70" t="s">
        <v>351</v>
      </c>
      <c r="F194" s="70" t="s">
        <v>1625</v>
      </c>
      <c r="G194" s="70" t="s">
        <v>626</v>
      </c>
      <c r="H194" s="71" t="s">
        <v>1629</v>
      </c>
      <c r="I194" s="145">
        <v>42205</v>
      </c>
      <c r="J194" s="231">
        <f t="shared" si="69"/>
        <v>19.142857142857142</v>
      </c>
      <c r="K194" s="72">
        <v>42339</v>
      </c>
      <c r="L194" s="246"/>
      <c r="M194" s="65" t="str">
        <f t="shared" si="70"/>
        <v>N</v>
      </c>
      <c r="N194" s="65" t="str">
        <f t="shared" si="71"/>
        <v>-</v>
      </c>
    </row>
    <row r="195" spans="1:14" ht="25.5" customHeight="1" outlineLevel="1">
      <c r="A195" s="196">
        <v>3</v>
      </c>
      <c r="B195" s="107">
        <v>42</v>
      </c>
      <c r="C195" s="38" t="s">
        <v>1208</v>
      </c>
      <c r="D195" s="37" t="s">
        <v>1223</v>
      </c>
      <c r="E195" s="37" t="s">
        <v>230</v>
      </c>
      <c r="F195" s="37" t="s">
        <v>1224</v>
      </c>
      <c r="G195" s="37" t="s">
        <v>626</v>
      </c>
      <c r="H195" s="164" t="s">
        <v>1231</v>
      </c>
      <c r="I195" s="165">
        <v>41939</v>
      </c>
      <c r="J195" s="231">
        <f t="shared" si="69"/>
        <v>53.142857142857146</v>
      </c>
      <c r="K195" s="40">
        <v>42311</v>
      </c>
      <c r="M195" s="65" t="str">
        <f t="shared" si="70"/>
        <v>Y</v>
      </c>
      <c r="N195" s="65">
        <f t="shared" si="71"/>
        <v>29.142857142857146</v>
      </c>
    </row>
    <row r="196" spans="1:14" ht="57" customHeight="1" outlineLevel="1">
      <c r="A196" s="196">
        <v>3</v>
      </c>
      <c r="B196" s="107">
        <v>41</v>
      </c>
      <c r="C196" s="37">
        <v>121</v>
      </c>
      <c r="D196" s="37" t="s">
        <v>1592</v>
      </c>
      <c r="E196" s="37" t="s">
        <v>351</v>
      </c>
      <c r="F196" s="37" t="s">
        <v>1764</v>
      </c>
      <c r="G196" s="37" t="s">
        <v>390</v>
      </c>
      <c r="H196" s="164" t="s">
        <v>1596</v>
      </c>
      <c r="I196" s="165">
        <v>42177</v>
      </c>
      <c r="J196" s="231">
        <f t="shared" si="69"/>
        <v>17.142857142857142</v>
      </c>
      <c r="K196" s="40">
        <v>42297</v>
      </c>
      <c r="M196" s="65" t="str">
        <f t="shared" si="70"/>
        <v>N</v>
      </c>
      <c r="N196" s="65" t="str">
        <f t="shared" si="71"/>
        <v>-</v>
      </c>
    </row>
    <row r="197" spans="1:14" ht="28.5" customHeight="1" outlineLevel="1">
      <c r="A197" s="196">
        <v>3</v>
      </c>
      <c r="B197" s="107">
        <v>40</v>
      </c>
      <c r="C197" s="37">
        <v>111</v>
      </c>
      <c r="D197" s="37" t="s">
        <v>1380</v>
      </c>
      <c r="E197" s="37" t="s">
        <v>230</v>
      </c>
      <c r="F197" s="37" t="s">
        <v>1385</v>
      </c>
      <c r="G197" s="37" t="s">
        <v>390</v>
      </c>
      <c r="H197" s="164" t="s">
        <v>1381</v>
      </c>
      <c r="I197" s="165">
        <v>42044</v>
      </c>
      <c r="J197" s="231">
        <f t="shared" si="69"/>
        <v>32.571428571428569</v>
      </c>
      <c r="K197" s="40">
        <v>42272</v>
      </c>
      <c r="M197" s="65" t="str">
        <f t="shared" si="70"/>
        <v>Y</v>
      </c>
      <c r="N197" s="65">
        <f t="shared" si="71"/>
        <v>8.5714285714285694</v>
      </c>
    </row>
    <row r="198" spans="1:14" ht="28.5" customHeight="1" outlineLevel="1">
      <c r="A198" s="196">
        <v>3</v>
      </c>
      <c r="B198" s="107">
        <v>39</v>
      </c>
      <c r="C198" s="37">
        <v>118</v>
      </c>
      <c r="D198" s="37" t="s">
        <v>1516</v>
      </c>
      <c r="E198" s="37" t="s">
        <v>230</v>
      </c>
      <c r="F198" s="37" t="s">
        <v>1517</v>
      </c>
      <c r="G198" s="37" t="s">
        <v>626</v>
      </c>
      <c r="H198" s="164" t="s">
        <v>1529</v>
      </c>
      <c r="I198" s="165">
        <v>42130</v>
      </c>
      <c r="J198" s="231">
        <f t="shared" si="69"/>
        <v>18.857142857142858</v>
      </c>
      <c r="K198" s="188">
        <v>42262</v>
      </c>
      <c r="M198" s="65" t="str">
        <f t="shared" si="70"/>
        <v>N</v>
      </c>
      <c r="N198" s="65" t="str">
        <f t="shared" si="71"/>
        <v>-</v>
      </c>
    </row>
    <row r="199" spans="1:14" ht="28.5" customHeight="1" outlineLevel="1">
      <c r="A199" s="196">
        <v>3</v>
      </c>
      <c r="B199" s="107">
        <v>38</v>
      </c>
      <c r="C199" s="37">
        <v>109</v>
      </c>
      <c r="D199" s="37" t="s">
        <v>1369</v>
      </c>
      <c r="E199" s="37" t="s">
        <v>230</v>
      </c>
      <c r="F199" s="37" t="s">
        <v>1370</v>
      </c>
      <c r="G199" s="37" t="s">
        <v>626</v>
      </c>
      <c r="H199" s="164" t="s">
        <v>1371</v>
      </c>
      <c r="I199" s="165">
        <v>42037</v>
      </c>
      <c r="J199" s="231">
        <f t="shared" si="69"/>
        <v>32.142857142857146</v>
      </c>
      <c r="K199" s="188">
        <v>42262</v>
      </c>
      <c r="M199" s="65" t="str">
        <f t="shared" si="70"/>
        <v>Y</v>
      </c>
      <c r="N199" s="65">
        <f t="shared" si="71"/>
        <v>8.1428571428571459</v>
      </c>
    </row>
    <row r="200" spans="1:14" ht="28.5" customHeight="1" outlineLevel="1">
      <c r="A200" s="196">
        <v>3</v>
      </c>
      <c r="B200" s="107">
        <v>37</v>
      </c>
      <c r="C200" s="69" t="s">
        <v>1330</v>
      </c>
      <c r="D200" s="70" t="s">
        <v>1332</v>
      </c>
      <c r="E200" s="70" t="s">
        <v>230</v>
      </c>
      <c r="F200" s="70" t="s">
        <v>1333</v>
      </c>
      <c r="G200" s="70" t="s">
        <v>390</v>
      </c>
      <c r="H200" s="247" t="s">
        <v>1342</v>
      </c>
      <c r="I200" s="145">
        <v>42010</v>
      </c>
      <c r="J200" s="231">
        <f t="shared" si="69"/>
        <v>33.428571428571431</v>
      </c>
      <c r="K200" s="72">
        <v>42244</v>
      </c>
      <c r="L200" s="163"/>
      <c r="M200" s="65" t="str">
        <f t="shared" si="70"/>
        <v>Y</v>
      </c>
      <c r="N200" s="65">
        <f t="shared" si="71"/>
        <v>9.4285714285714306</v>
      </c>
    </row>
    <row r="201" spans="1:14" ht="42.75" customHeight="1" outlineLevel="1">
      <c r="A201" s="196">
        <v>3</v>
      </c>
      <c r="B201" s="107">
        <v>36</v>
      </c>
      <c r="C201" s="33">
        <v>106</v>
      </c>
      <c r="D201" s="33" t="s">
        <v>1334</v>
      </c>
      <c r="E201" s="33" t="s">
        <v>351</v>
      </c>
      <c r="F201" s="37" t="s">
        <v>1335</v>
      </c>
      <c r="G201" s="33" t="s">
        <v>626</v>
      </c>
      <c r="H201" s="164" t="s">
        <v>1343</v>
      </c>
      <c r="I201" s="223">
        <v>42011</v>
      </c>
      <c r="J201" s="231">
        <f t="shared" si="69"/>
        <v>33.142857142857146</v>
      </c>
      <c r="K201" s="207">
        <v>42243</v>
      </c>
      <c r="M201" s="65" t="str">
        <f t="shared" si="70"/>
        <v>Y</v>
      </c>
      <c r="N201" s="65">
        <f t="shared" si="71"/>
        <v>9.1428571428571459</v>
      </c>
    </row>
    <row r="202" spans="1:14" ht="28.5" customHeight="1" outlineLevel="1">
      <c r="A202" s="196">
        <v>3</v>
      </c>
      <c r="B202" s="107">
        <v>35</v>
      </c>
      <c r="C202" s="33">
        <v>102</v>
      </c>
      <c r="D202" s="33" t="s">
        <v>1308</v>
      </c>
      <c r="E202" s="33" t="s">
        <v>230</v>
      </c>
      <c r="F202" s="37" t="s">
        <v>982</v>
      </c>
      <c r="G202" s="33" t="s">
        <v>390</v>
      </c>
      <c r="H202" s="164" t="s">
        <v>1318</v>
      </c>
      <c r="I202" s="223">
        <v>41988</v>
      </c>
      <c r="J202" s="231">
        <f t="shared" si="69"/>
        <v>36.142857142857146</v>
      </c>
      <c r="K202" s="113">
        <v>42241</v>
      </c>
      <c r="M202" s="65" t="str">
        <f t="shared" si="70"/>
        <v>Y</v>
      </c>
      <c r="N202" s="65">
        <f t="shared" si="71"/>
        <v>12.142857142857146</v>
      </c>
    </row>
    <row r="203" spans="1:14" ht="38.25" customHeight="1" outlineLevel="1">
      <c r="A203" s="196">
        <v>3</v>
      </c>
      <c r="B203" s="107">
        <v>34</v>
      </c>
      <c r="C203" s="33">
        <v>101</v>
      </c>
      <c r="D203" s="33" t="s">
        <v>1306</v>
      </c>
      <c r="E203" s="33" t="s">
        <v>351</v>
      </c>
      <c r="F203" s="37" t="s">
        <v>1307</v>
      </c>
      <c r="G203" s="33" t="s">
        <v>433</v>
      </c>
      <c r="H203" s="164" t="s">
        <v>1317</v>
      </c>
      <c r="I203" s="223">
        <v>41984</v>
      </c>
      <c r="J203" s="231">
        <f t="shared" si="69"/>
        <v>36.714285714285715</v>
      </c>
      <c r="K203" s="113">
        <v>42241</v>
      </c>
      <c r="M203" s="65" t="str">
        <f t="shared" si="70"/>
        <v>Y</v>
      </c>
      <c r="N203" s="65">
        <f t="shared" si="71"/>
        <v>12.714285714285715</v>
      </c>
    </row>
    <row r="204" spans="1:14" ht="42.75" customHeight="1" outlineLevel="1">
      <c r="A204" s="196">
        <v>3</v>
      </c>
      <c r="B204" s="107">
        <v>33</v>
      </c>
      <c r="C204" s="33">
        <v>100</v>
      </c>
      <c r="D204" s="33" t="s">
        <v>1297</v>
      </c>
      <c r="E204" s="33" t="s">
        <v>230</v>
      </c>
      <c r="F204" s="37" t="s">
        <v>1665</v>
      </c>
      <c r="G204" s="33" t="s">
        <v>626</v>
      </c>
      <c r="H204" s="164" t="s">
        <v>1302</v>
      </c>
      <c r="I204" s="223">
        <v>41976</v>
      </c>
      <c r="J204" s="231">
        <f t="shared" si="69"/>
        <v>37.857142857142854</v>
      </c>
      <c r="K204" s="113">
        <v>42241</v>
      </c>
      <c r="M204" s="65" t="str">
        <f t="shared" si="70"/>
        <v>Y</v>
      </c>
      <c r="N204" s="65">
        <f t="shared" si="71"/>
        <v>13.857142857142854</v>
      </c>
    </row>
    <row r="205" spans="1:14" ht="28.5" customHeight="1" outlineLevel="1">
      <c r="A205" s="196">
        <v>3</v>
      </c>
      <c r="B205" s="107">
        <v>32</v>
      </c>
      <c r="C205" s="69" t="s">
        <v>1277</v>
      </c>
      <c r="D205" s="33" t="s">
        <v>1280</v>
      </c>
      <c r="E205" s="33" t="s">
        <v>230</v>
      </c>
      <c r="F205" s="37" t="s">
        <v>1283</v>
      </c>
      <c r="G205" s="33" t="s">
        <v>390</v>
      </c>
      <c r="H205" s="164" t="s">
        <v>1292</v>
      </c>
      <c r="I205" s="223">
        <v>41970</v>
      </c>
      <c r="J205" s="231">
        <f t="shared" si="69"/>
        <v>35.714285714285715</v>
      </c>
      <c r="K205" s="113">
        <v>42220</v>
      </c>
      <c r="M205" s="65" t="str">
        <f t="shared" si="70"/>
        <v>Y</v>
      </c>
      <c r="N205" s="65">
        <f t="shared" si="71"/>
        <v>11.714285714285715</v>
      </c>
    </row>
    <row r="206" spans="1:14" ht="42.75" customHeight="1" outlineLevel="1">
      <c r="A206" s="196">
        <v>3</v>
      </c>
      <c r="B206" s="107">
        <v>31</v>
      </c>
      <c r="C206" s="93" t="s">
        <v>1329</v>
      </c>
      <c r="D206" s="70" t="s">
        <v>1331</v>
      </c>
      <c r="E206" s="70" t="s">
        <v>230</v>
      </c>
      <c r="F206" s="70" t="s">
        <v>1436</v>
      </c>
      <c r="G206" s="70" t="s">
        <v>626</v>
      </c>
      <c r="H206" s="247" t="s">
        <v>1341</v>
      </c>
      <c r="I206" s="145">
        <v>41995</v>
      </c>
      <c r="J206" s="231">
        <f t="shared" si="69"/>
        <v>31.571428571428573</v>
      </c>
      <c r="K206" s="72">
        <v>42216</v>
      </c>
      <c r="L206" s="163"/>
      <c r="M206" s="65" t="str">
        <f t="shared" si="70"/>
        <v>Y</v>
      </c>
      <c r="N206" s="65">
        <f t="shared" si="71"/>
        <v>7.571428571428573</v>
      </c>
    </row>
    <row r="207" spans="1:14" ht="28.5" customHeight="1" outlineLevel="1">
      <c r="A207" s="196">
        <v>3</v>
      </c>
      <c r="B207" s="107">
        <v>30</v>
      </c>
      <c r="C207" s="69" t="s">
        <v>1358</v>
      </c>
      <c r="D207" s="70" t="s">
        <v>1360</v>
      </c>
      <c r="E207" s="70" t="s">
        <v>351</v>
      </c>
      <c r="F207" s="70" t="s">
        <v>1361</v>
      </c>
      <c r="G207" s="70" t="s">
        <v>626</v>
      </c>
      <c r="H207" s="247" t="s">
        <v>1366</v>
      </c>
      <c r="I207" s="145">
        <v>42031</v>
      </c>
      <c r="J207" s="231">
        <f t="shared" si="69"/>
        <v>26</v>
      </c>
      <c r="K207" s="238">
        <v>42213</v>
      </c>
      <c r="L207" s="163"/>
      <c r="M207" s="65" t="str">
        <f t="shared" si="70"/>
        <v>Y</v>
      </c>
      <c r="N207" s="65">
        <f t="shared" si="71"/>
        <v>2</v>
      </c>
    </row>
    <row r="208" spans="1:14" ht="28.5" customHeight="1" outlineLevel="1">
      <c r="A208" s="196">
        <v>3</v>
      </c>
      <c r="B208" s="107">
        <v>29</v>
      </c>
      <c r="C208" s="38" t="s">
        <v>1146</v>
      </c>
      <c r="D208" s="38" t="s">
        <v>1147</v>
      </c>
      <c r="E208" s="38" t="s">
        <v>351</v>
      </c>
      <c r="F208" s="38" t="s">
        <v>1148</v>
      </c>
      <c r="G208" s="38" t="s">
        <v>694</v>
      </c>
      <c r="H208" s="115" t="s">
        <v>1156</v>
      </c>
      <c r="I208" s="248">
        <v>41897</v>
      </c>
      <c r="J208" s="231">
        <f t="shared" si="69"/>
        <v>41.428571428571431</v>
      </c>
      <c r="K208" s="112">
        <v>42187</v>
      </c>
      <c r="M208" s="65" t="str">
        <f t="shared" si="70"/>
        <v>Y</v>
      </c>
      <c r="N208" s="65">
        <f t="shared" si="71"/>
        <v>17.428571428571431</v>
      </c>
    </row>
    <row r="209" spans="1:14" ht="28.5" customHeight="1" outlineLevel="1">
      <c r="A209" s="196">
        <v>3</v>
      </c>
      <c r="B209" s="107">
        <v>28</v>
      </c>
      <c r="C209" s="38" t="s">
        <v>1133</v>
      </c>
      <c r="D209" s="38" t="s">
        <v>1136</v>
      </c>
      <c r="E209" s="38" t="s">
        <v>230</v>
      </c>
      <c r="F209" s="38" t="s">
        <v>1139</v>
      </c>
      <c r="G209" s="38" t="s">
        <v>626</v>
      </c>
      <c r="H209" s="115" t="s">
        <v>1447</v>
      </c>
      <c r="I209" s="223">
        <v>41884</v>
      </c>
      <c r="J209" s="231">
        <f t="shared" si="69"/>
        <v>43.285714285714285</v>
      </c>
      <c r="K209" s="112">
        <v>42187</v>
      </c>
      <c r="M209" s="65" t="str">
        <f t="shared" si="70"/>
        <v>Y</v>
      </c>
      <c r="N209" s="65">
        <f t="shared" si="71"/>
        <v>19.285714285714285</v>
      </c>
    </row>
    <row r="210" spans="1:14" ht="28.5" customHeight="1" outlineLevel="1">
      <c r="A210" s="196">
        <v>3</v>
      </c>
      <c r="B210" s="107">
        <v>27</v>
      </c>
      <c r="C210" s="33" t="s">
        <v>1278</v>
      </c>
      <c r="D210" s="33" t="s">
        <v>1279</v>
      </c>
      <c r="E210" s="33" t="s">
        <v>230</v>
      </c>
      <c r="F210" s="37" t="s">
        <v>1282</v>
      </c>
      <c r="G210" s="33" t="s">
        <v>411</v>
      </c>
      <c r="H210" s="115" t="s">
        <v>1601</v>
      </c>
      <c r="I210" s="223">
        <v>41974</v>
      </c>
      <c r="J210" s="231">
        <f t="shared" si="69"/>
        <v>30.428571428571427</v>
      </c>
      <c r="K210" s="112">
        <v>42187</v>
      </c>
      <c r="M210" s="65" t="str">
        <f t="shared" si="70"/>
        <v>Y</v>
      </c>
      <c r="N210" s="65">
        <f t="shared" si="71"/>
        <v>6.428571428571427</v>
      </c>
    </row>
    <row r="211" spans="1:14" ht="25.5" customHeight="1" outlineLevel="1">
      <c r="A211" s="196">
        <v>3</v>
      </c>
      <c r="B211" s="107">
        <v>26</v>
      </c>
      <c r="C211" s="69" t="s">
        <v>1276</v>
      </c>
      <c r="D211" s="70" t="s">
        <v>1281</v>
      </c>
      <c r="E211" s="70" t="s">
        <v>351</v>
      </c>
      <c r="F211" s="70" t="s">
        <v>1284</v>
      </c>
      <c r="G211" s="70" t="s">
        <v>626</v>
      </c>
      <c r="H211" s="247" t="s">
        <v>1291</v>
      </c>
      <c r="I211" s="145">
        <v>41970</v>
      </c>
      <c r="J211" s="231">
        <f t="shared" si="69"/>
        <v>28.857142857142858</v>
      </c>
      <c r="K211" s="72">
        <v>42172</v>
      </c>
      <c r="L211" s="163"/>
      <c r="M211" s="65" t="str">
        <f t="shared" si="70"/>
        <v>Y</v>
      </c>
      <c r="N211" s="65">
        <f t="shared" si="71"/>
        <v>4.8571428571428577</v>
      </c>
    </row>
    <row r="212" spans="1:14" ht="28.5" customHeight="1" outlineLevel="1">
      <c r="A212" s="196">
        <v>3</v>
      </c>
      <c r="B212" s="107">
        <v>25</v>
      </c>
      <c r="C212" s="69" t="s">
        <v>1052</v>
      </c>
      <c r="D212" s="70" t="s">
        <v>1053</v>
      </c>
      <c r="E212" s="70" t="s">
        <v>230</v>
      </c>
      <c r="F212" s="70" t="s">
        <v>976</v>
      </c>
      <c r="G212" s="70" t="s">
        <v>694</v>
      </c>
      <c r="H212" s="247" t="s">
        <v>1063</v>
      </c>
      <c r="I212" s="145">
        <v>41841</v>
      </c>
      <c r="J212" s="231">
        <f t="shared" si="69"/>
        <v>43.571428571428569</v>
      </c>
      <c r="K212" s="161">
        <v>42146</v>
      </c>
      <c r="L212" s="146"/>
      <c r="M212" s="65" t="str">
        <f t="shared" si="70"/>
        <v>Y</v>
      </c>
      <c r="N212" s="65">
        <f t="shared" si="71"/>
        <v>19.571428571428569</v>
      </c>
    </row>
    <row r="213" spans="1:14" ht="28.5" customHeight="1" outlineLevel="1">
      <c r="A213" s="196">
        <v>3</v>
      </c>
      <c r="B213" s="107">
        <v>24</v>
      </c>
      <c r="C213" s="93" t="s">
        <v>1234</v>
      </c>
      <c r="D213" s="70" t="s">
        <v>1236</v>
      </c>
      <c r="E213" s="70" t="s">
        <v>351</v>
      </c>
      <c r="F213" s="70" t="s">
        <v>1238</v>
      </c>
      <c r="G213" s="70" t="s">
        <v>411</v>
      </c>
      <c r="H213" s="247" t="s">
        <v>1244</v>
      </c>
      <c r="I213" s="145">
        <v>41949</v>
      </c>
      <c r="J213" s="231">
        <f t="shared" si="69"/>
        <v>28.142857142857142</v>
      </c>
      <c r="K213" s="72">
        <v>42146</v>
      </c>
      <c r="L213" s="163"/>
      <c r="M213" s="65" t="str">
        <f t="shared" si="70"/>
        <v>Y</v>
      </c>
      <c r="N213" s="65">
        <f t="shared" si="71"/>
        <v>4.1428571428571423</v>
      </c>
    </row>
    <row r="214" spans="1:14" s="91" customFormat="1" ht="28.5" customHeight="1" outlineLevel="1">
      <c r="A214" s="196">
        <v>3</v>
      </c>
      <c r="B214" s="107">
        <v>23</v>
      </c>
      <c r="C214" s="38" t="s">
        <v>1275</v>
      </c>
      <c r="D214" s="70" t="s">
        <v>1289</v>
      </c>
      <c r="E214" s="70" t="s">
        <v>230</v>
      </c>
      <c r="F214" s="70" t="s">
        <v>1285</v>
      </c>
      <c r="G214" s="70" t="s">
        <v>411</v>
      </c>
      <c r="H214" s="247" t="s">
        <v>1290</v>
      </c>
      <c r="I214" s="145">
        <v>41969</v>
      </c>
      <c r="J214" s="231">
        <f t="shared" si="69"/>
        <v>25</v>
      </c>
      <c r="K214" s="72">
        <v>42144</v>
      </c>
      <c r="L214" s="146"/>
      <c r="M214" s="65" t="str">
        <f t="shared" si="70"/>
        <v>Y</v>
      </c>
      <c r="N214" s="65">
        <f t="shared" si="71"/>
        <v>1</v>
      </c>
    </row>
    <row r="215" spans="1:14" s="91" customFormat="1" ht="28.5" customHeight="1" outlineLevel="1">
      <c r="A215" s="196">
        <v>3</v>
      </c>
      <c r="B215" s="107">
        <v>22</v>
      </c>
      <c r="C215" s="38" t="s">
        <v>1222</v>
      </c>
      <c r="D215" s="70" t="s">
        <v>1211</v>
      </c>
      <c r="E215" s="70" t="s">
        <v>230</v>
      </c>
      <c r="F215" s="70" t="s">
        <v>1225</v>
      </c>
      <c r="G215" s="70" t="s">
        <v>433</v>
      </c>
      <c r="H215" s="247" t="s">
        <v>1221</v>
      </c>
      <c r="I215" s="145">
        <v>41939</v>
      </c>
      <c r="J215" s="231">
        <f t="shared" si="69"/>
        <v>29.285714285714285</v>
      </c>
      <c r="K215" s="72">
        <v>42144</v>
      </c>
      <c r="L215" s="146"/>
      <c r="M215" s="65" t="str">
        <f t="shared" si="70"/>
        <v>Y</v>
      </c>
      <c r="N215" s="65">
        <f t="shared" si="71"/>
        <v>5.2857142857142847</v>
      </c>
    </row>
    <row r="216" spans="1:14" s="91" customFormat="1" ht="28.5" customHeight="1" outlineLevel="1">
      <c r="A216" s="196">
        <v>3</v>
      </c>
      <c r="B216" s="107">
        <v>21</v>
      </c>
      <c r="C216" s="38" t="s">
        <v>741</v>
      </c>
      <c r="D216" s="140" t="s">
        <v>742</v>
      </c>
      <c r="E216" s="70" t="s">
        <v>230</v>
      </c>
      <c r="F216" s="70" t="s">
        <v>1584</v>
      </c>
      <c r="G216" s="70" t="s">
        <v>433</v>
      </c>
      <c r="H216" s="247" t="s">
        <v>747</v>
      </c>
      <c r="I216" s="145">
        <v>41611</v>
      </c>
      <c r="J216" s="231">
        <f t="shared" si="69"/>
        <v>76.142857142857139</v>
      </c>
      <c r="K216" s="72">
        <v>42144</v>
      </c>
      <c r="L216" s="146"/>
      <c r="M216" s="65" t="str">
        <f t="shared" si="70"/>
        <v>Y</v>
      </c>
      <c r="N216" s="65">
        <f t="shared" si="71"/>
        <v>52.142857142857139</v>
      </c>
    </row>
    <row r="217" spans="1:14" ht="25.5" customHeight="1" outlineLevel="1">
      <c r="A217" s="196">
        <v>3</v>
      </c>
      <c r="B217" s="107">
        <v>20</v>
      </c>
      <c r="C217" s="93" t="s">
        <v>1382</v>
      </c>
      <c r="D217" s="70" t="s">
        <v>1383</v>
      </c>
      <c r="E217" s="70" t="s">
        <v>351</v>
      </c>
      <c r="F217" s="70" t="s">
        <v>1384</v>
      </c>
      <c r="G217" s="70" t="s">
        <v>694</v>
      </c>
      <c r="H217" s="71" t="s">
        <v>1386</v>
      </c>
      <c r="I217" s="145">
        <v>42037</v>
      </c>
      <c r="J217" s="65">
        <f t="shared" si="69"/>
        <v>14.428571428571429</v>
      </c>
      <c r="K217" s="72">
        <v>42138</v>
      </c>
      <c r="L217" s="249"/>
      <c r="M217" s="65" t="str">
        <f t="shared" si="70"/>
        <v>N</v>
      </c>
      <c r="N217" s="65" t="str">
        <f t="shared" si="71"/>
        <v>-</v>
      </c>
    </row>
    <row r="218" spans="1:14" ht="28.5" customHeight="1" outlineLevel="1">
      <c r="A218" s="196">
        <v>3</v>
      </c>
      <c r="B218" s="107">
        <v>19</v>
      </c>
      <c r="C218" s="69" t="s">
        <v>1235</v>
      </c>
      <c r="D218" s="70" t="s">
        <v>1237</v>
      </c>
      <c r="E218" s="70" t="s">
        <v>230</v>
      </c>
      <c r="F218" s="70" t="s">
        <v>1239</v>
      </c>
      <c r="G218" s="70" t="s">
        <v>390</v>
      </c>
      <c r="H218" s="247" t="s">
        <v>1245</v>
      </c>
      <c r="I218" s="145">
        <v>41955</v>
      </c>
      <c r="J218" s="65">
        <f t="shared" si="69"/>
        <v>24.285714285714285</v>
      </c>
      <c r="K218" s="72">
        <v>42125</v>
      </c>
      <c r="L218" s="163"/>
      <c r="M218" s="65" t="str">
        <f t="shared" si="70"/>
        <v>Y</v>
      </c>
      <c r="N218" s="65">
        <f t="shared" si="71"/>
        <v>0.2857142857142847</v>
      </c>
    </row>
    <row r="219" spans="1:14" ht="38.25" customHeight="1" outlineLevel="1">
      <c r="A219" s="196">
        <v>3</v>
      </c>
      <c r="B219" s="107">
        <v>18</v>
      </c>
      <c r="C219" s="69" t="s">
        <v>1265</v>
      </c>
      <c r="D219" s="70" t="s">
        <v>1266</v>
      </c>
      <c r="E219" s="70" t="s">
        <v>351</v>
      </c>
      <c r="F219" s="70" t="s">
        <v>1267</v>
      </c>
      <c r="G219" s="70" t="s">
        <v>626</v>
      </c>
      <c r="H219" s="247" t="s">
        <v>1273</v>
      </c>
      <c r="I219" s="145">
        <v>41967</v>
      </c>
      <c r="J219" s="65">
        <f t="shared" si="69"/>
        <v>22.571428571428573</v>
      </c>
      <c r="K219" s="72">
        <v>42125</v>
      </c>
      <c r="L219" s="146"/>
      <c r="M219" s="65" t="str">
        <f t="shared" si="70"/>
        <v>N</v>
      </c>
      <c r="N219" s="65" t="str">
        <f t="shared" si="71"/>
        <v>-</v>
      </c>
    </row>
    <row r="220" spans="1:14" ht="42.75" customHeight="1" outlineLevel="1">
      <c r="A220" s="196">
        <v>3</v>
      </c>
      <c r="B220" s="107">
        <v>17</v>
      </c>
      <c r="C220" s="93" t="s">
        <v>1359</v>
      </c>
      <c r="D220" s="70" t="s">
        <v>1830</v>
      </c>
      <c r="E220" s="70" t="s">
        <v>351</v>
      </c>
      <c r="F220" s="70" t="s">
        <v>1362</v>
      </c>
      <c r="G220" s="70" t="s">
        <v>626</v>
      </c>
      <c r="H220" s="247" t="s">
        <v>1367</v>
      </c>
      <c r="I220" s="145">
        <v>42031</v>
      </c>
      <c r="J220" s="65">
        <f t="shared" si="69"/>
        <v>13.142857142857142</v>
      </c>
      <c r="K220" s="72">
        <v>42123</v>
      </c>
      <c r="L220" s="250"/>
      <c r="M220" s="65" t="str">
        <f t="shared" si="70"/>
        <v>N</v>
      </c>
      <c r="N220" s="65" t="str">
        <f t="shared" si="71"/>
        <v>-</v>
      </c>
    </row>
    <row r="221" spans="1:14" ht="28.5" customHeight="1" outlineLevel="1">
      <c r="A221" s="196">
        <v>3</v>
      </c>
      <c r="B221" s="107">
        <v>16</v>
      </c>
      <c r="C221" s="69" t="s">
        <v>986</v>
      </c>
      <c r="D221" s="70" t="s">
        <v>987</v>
      </c>
      <c r="E221" s="70" t="s">
        <v>351</v>
      </c>
      <c r="F221" s="70" t="s">
        <v>988</v>
      </c>
      <c r="G221" s="70" t="s">
        <v>411</v>
      </c>
      <c r="H221" s="247" t="s">
        <v>1040</v>
      </c>
      <c r="I221" s="145">
        <v>41821</v>
      </c>
      <c r="J221" s="65">
        <f t="shared" si="69"/>
        <v>43</v>
      </c>
      <c r="K221" s="236">
        <v>42122</v>
      </c>
      <c r="L221" s="163"/>
      <c r="M221" s="65" t="str">
        <f t="shared" si="70"/>
        <v>Y</v>
      </c>
      <c r="N221" s="65">
        <f t="shared" si="71"/>
        <v>19</v>
      </c>
    </row>
    <row r="222" spans="1:14" ht="30.75" customHeight="1" outlineLevel="1">
      <c r="A222" s="251" t="s">
        <v>1473</v>
      </c>
      <c r="B222" s="251"/>
      <c r="C222" s="69" t="s">
        <v>1305</v>
      </c>
      <c r="D222" s="70" t="s">
        <v>1309</v>
      </c>
      <c r="E222" s="70" t="s">
        <v>351</v>
      </c>
      <c r="F222" s="70" t="s">
        <v>1310</v>
      </c>
      <c r="G222" s="70" t="s">
        <v>694</v>
      </c>
      <c r="H222" s="247" t="s">
        <v>1319</v>
      </c>
      <c r="I222" s="145">
        <v>41988</v>
      </c>
      <c r="J222" s="65">
        <f t="shared" si="69"/>
        <v>19</v>
      </c>
      <c r="K222" s="72">
        <v>42121</v>
      </c>
      <c r="L222" s="163"/>
      <c r="M222" s="65" t="str">
        <f t="shared" si="70"/>
        <v>N</v>
      </c>
      <c r="N222" s="65" t="str">
        <f t="shared" si="71"/>
        <v>-</v>
      </c>
    </row>
    <row r="223" spans="1:14" ht="38.25" customHeight="1" outlineLevel="1">
      <c r="A223" s="107">
        <v>3</v>
      </c>
      <c r="B223" s="139">
        <v>15</v>
      </c>
      <c r="C223" s="38" t="s">
        <v>837</v>
      </c>
      <c r="D223" s="37" t="s">
        <v>839</v>
      </c>
      <c r="E223" s="37" t="s">
        <v>351</v>
      </c>
      <c r="F223" s="37" t="s">
        <v>968</v>
      </c>
      <c r="G223" s="37" t="s">
        <v>390</v>
      </c>
      <c r="H223" s="164" t="s">
        <v>845</v>
      </c>
      <c r="I223" s="38" t="s">
        <v>1471</v>
      </c>
      <c r="J223" s="65">
        <f t="shared" si="69"/>
        <v>55.428571428571431</v>
      </c>
      <c r="K223" s="40">
        <v>42118</v>
      </c>
      <c r="M223" s="65" t="str">
        <f t="shared" si="70"/>
        <v>Y</v>
      </c>
      <c r="N223" s="65">
        <f t="shared" si="71"/>
        <v>31.428571428571431</v>
      </c>
    </row>
    <row r="224" spans="1:14" ht="28.5" customHeight="1" outlineLevel="1">
      <c r="A224" s="107">
        <v>3</v>
      </c>
      <c r="B224" s="107">
        <v>14</v>
      </c>
      <c r="C224" s="38" t="s">
        <v>1207</v>
      </c>
      <c r="D224" s="37" t="s">
        <v>1210</v>
      </c>
      <c r="E224" s="37" t="s">
        <v>351</v>
      </c>
      <c r="F224" s="37" t="s">
        <v>1435</v>
      </c>
      <c r="G224" s="37" t="s">
        <v>694</v>
      </c>
      <c r="H224" s="164" t="s">
        <v>1220</v>
      </c>
      <c r="I224" s="38" t="s">
        <v>1470</v>
      </c>
      <c r="J224" s="65">
        <f t="shared" si="69"/>
        <v>26.142857142857142</v>
      </c>
      <c r="K224" s="40">
        <v>42118</v>
      </c>
      <c r="M224" s="65" t="str">
        <f t="shared" si="70"/>
        <v>Y</v>
      </c>
      <c r="N224" s="65">
        <f t="shared" si="71"/>
        <v>2.1428571428571423</v>
      </c>
    </row>
    <row r="225" spans="1:14" ht="42.75" customHeight="1" outlineLevel="1">
      <c r="A225" s="107">
        <v>3</v>
      </c>
      <c r="B225" s="139">
        <v>13</v>
      </c>
      <c r="C225" s="69" t="s">
        <v>1045</v>
      </c>
      <c r="D225" s="70" t="s">
        <v>1046</v>
      </c>
      <c r="E225" s="70" t="s">
        <v>230</v>
      </c>
      <c r="F225" s="70" t="s">
        <v>1469</v>
      </c>
      <c r="G225" s="70" t="s">
        <v>433</v>
      </c>
      <c r="H225" s="247" t="s">
        <v>1356</v>
      </c>
      <c r="I225" s="145">
        <v>41823</v>
      </c>
      <c r="J225" s="65">
        <f t="shared" si="69"/>
        <v>41</v>
      </c>
      <c r="K225" s="72">
        <v>42110</v>
      </c>
      <c r="L225" s="163"/>
      <c r="M225" s="65" t="str">
        <f t="shared" si="70"/>
        <v>Y</v>
      </c>
      <c r="N225" s="65">
        <f t="shared" si="71"/>
        <v>17</v>
      </c>
    </row>
    <row r="226" spans="1:14" ht="38.25" customHeight="1" outlineLevel="1">
      <c r="A226" s="107">
        <v>3</v>
      </c>
      <c r="B226" s="107">
        <v>12</v>
      </c>
      <c r="C226" s="69" t="s">
        <v>1088</v>
      </c>
      <c r="D226" s="70" t="s">
        <v>1090</v>
      </c>
      <c r="E226" s="70" t="s">
        <v>230</v>
      </c>
      <c r="F226" s="70" t="s">
        <v>1092</v>
      </c>
      <c r="G226" s="70" t="s">
        <v>411</v>
      </c>
      <c r="H226" s="247" t="s">
        <v>1107</v>
      </c>
      <c r="I226" s="145">
        <v>41857</v>
      </c>
      <c r="J226" s="65">
        <f t="shared" si="69"/>
        <v>35.285714285714285</v>
      </c>
      <c r="K226" s="72">
        <v>42104</v>
      </c>
      <c r="L226" s="163"/>
      <c r="M226" s="65" t="str">
        <f t="shared" si="70"/>
        <v>Y</v>
      </c>
      <c r="N226" s="65">
        <f t="shared" si="71"/>
        <v>11.285714285714285</v>
      </c>
    </row>
    <row r="227" spans="1:14" ht="28.5" customHeight="1" outlineLevel="1">
      <c r="A227" s="107">
        <v>3</v>
      </c>
      <c r="B227" s="139">
        <v>11</v>
      </c>
      <c r="C227" s="38" t="s">
        <v>1115</v>
      </c>
      <c r="D227" s="37" t="s">
        <v>1116</v>
      </c>
      <c r="E227" s="37" t="s">
        <v>351</v>
      </c>
      <c r="F227" s="37" t="s">
        <v>1117</v>
      </c>
      <c r="G227" s="37" t="s">
        <v>411</v>
      </c>
      <c r="H227" s="164" t="s">
        <v>1124</v>
      </c>
      <c r="I227" s="165">
        <v>41876</v>
      </c>
      <c r="J227" s="65">
        <f t="shared" si="69"/>
        <v>31.285714285714285</v>
      </c>
      <c r="K227" s="40">
        <v>42095</v>
      </c>
      <c r="M227" s="65" t="str">
        <f t="shared" si="70"/>
        <v>Y</v>
      </c>
      <c r="N227" s="65">
        <f t="shared" si="71"/>
        <v>7.2857142857142847</v>
      </c>
    </row>
    <row r="228" spans="1:14" ht="28.5" customHeight="1" outlineLevel="1">
      <c r="A228" s="107">
        <v>3</v>
      </c>
      <c r="B228" s="107">
        <v>10</v>
      </c>
      <c r="C228" s="38" t="s">
        <v>948</v>
      </c>
      <c r="D228" s="37" t="s">
        <v>950</v>
      </c>
      <c r="E228" s="37" t="s">
        <v>230</v>
      </c>
      <c r="F228" s="37" t="s">
        <v>982</v>
      </c>
      <c r="G228" s="37" t="s">
        <v>626</v>
      </c>
      <c r="H228" s="164" t="s">
        <v>959</v>
      </c>
      <c r="I228" s="165">
        <v>41810</v>
      </c>
      <c r="J228" s="65">
        <f t="shared" si="69"/>
        <v>40.714285714285715</v>
      </c>
      <c r="K228" s="40">
        <v>42095</v>
      </c>
      <c r="M228" s="65" t="str">
        <f t="shared" si="70"/>
        <v>Y</v>
      </c>
      <c r="N228" s="65">
        <f t="shared" si="71"/>
        <v>16.714285714285715</v>
      </c>
    </row>
    <row r="229" spans="1:14" ht="28.5" customHeight="1" outlineLevel="1">
      <c r="A229" s="107">
        <v>3</v>
      </c>
      <c r="B229" s="139">
        <v>9</v>
      </c>
      <c r="C229" s="38" t="s">
        <v>1050</v>
      </c>
      <c r="D229" s="37" t="s">
        <v>1051</v>
      </c>
      <c r="E229" s="37" t="s">
        <v>351</v>
      </c>
      <c r="F229" s="37" t="s">
        <v>1467</v>
      </c>
      <c r="G229" s="37" t="s">
        <v>694</v>
      </c>
      <c r="H229" s="164" t="s">
        <v>1062</v>
      </c>
      <c r="I229" s="165">
        <v>41841</v>
      </c>
      <c r="J229" s="65">
        <f t="shared" si="69"/>
        <v>36.285714285714285</v>
      </c>
      <c r="K229" s="40">
        <v>42095</v>
      </c>
      <c r="M229" s="65" t="str">
        <f t="shared" si="70"/>
        <v>Y</v>
      </c>
      <c r="N229" s="65">
        <f t="shared" si="71"/>
        <v>12.285714285714285</v>
      </c>
    </row>
    <row r="230" spans="1:14" ht="28.5" customHeight="1" outlineLevel="1">
      <c r="A230" s="107">
        <v>3</v>
      </c>
      <c r="B230" s="107">
        <v>8</v>
      </c>
      <c r="C230" s="69" t="s">
        <v>983</v>
      </c>
      <c r="D230" s="70" t="s">
        <v>951</v>
      </c>
      <c r="E230" s="70" t="s">
        <v>230</v>
      </c>
      <c r="F230" s="70" t="s">
        <v>1446</v>
      </c>
      <c r="G230" s="70" t="s">
        <v>411</v>
      </c>
      <c r="H230" s="247" t="s">
        <v>1445</v>
      </c>
      <c r="I230" s="145">
        <v>41810</v>
      </c>
      <c r="J230" s="65">
        <f t="shared" si="69"/>
        <v>39.857142857142854</v>
      </c>
      <c r="K230" s="72">
        <v>42089</v>
      </c>
      <c r="L230" s="250"/>
      <c r="M230" s="65" t="str">
        <f t="shared" si="70"/>
        <v>Y</v>
      </c>
      <c r="N230" s="65">
        <f t="shared" si="71"/>
        <v>15.857142857142854</v>
      </c>
    </row>
    <row r="231" spans="1:14" ht="28.5" customHeight="1" outlineLevel="1">
      <c r="A231" s="107">
        <v>3</v>
      </c>
      <c r="B231" s="139">
        <v>7</v>
      </c>
      <c r="C231" s="69" t="s">
        <v>941</v>
      </c>
      <c r="D231" s="70" t="s">
        <v>942</v>
      </c>
      <c r="E231" s="70" t="s">
        <v>230</v>
      </c>
      <c r="F231" s="70" t="s">
        <v>981</v>
      </c>
      <c r="G231" s="70" t="s">
        <v>411</v>
      </c>
      <c r="H231" s="247" t="s">
        <v>945</v>
      </c>
      <c r="I231" s="145">
        <v>41802</v>
      </c>
      <c r="J231" s="65">
        <f t="shared" si="69"/>
        <v>40.714285714285715</v>
      </c>
      <c r="K231" s="72">
        <v>42087</v>
      </c>
      <c r="L231" s="163"/>
      <c r="M231" s="65" t="str">
        <f t="shared" si="70"/>
        <v>Y</v>
      </c>
      <c r="N231" s="65">
        <f t="shared" si="71"/>
        <v>16.714285714285715</v>
      </c>
    </row>
    <row r="232" spans="1:14" ht="28.5" customHeight="1" outlineLevel="1">
      <c r="A232" s="107">
        <v>3</v>
      </c>
      <c r="B232" s="107">
        <v>6</v>
      </c>
      <c r="C232" s="37">
        <v>114</v>
      </c>
      <c r="D232" s="37" t="s">
        <v>1434</v>
      </c>
      <c r="E232" s="37" t="s">
        <v>230</v>
      </c>
      <c r="F232" s="37" t="s">
        <v>1425</v>
      </c>
      <c r="G232" s="37" t="s">
        <v>431</v>
      </c>
      <c r="H232" s="164" t="s">
        <v>1426</v>
      </c>
      <c r="I232" s="165">
        <v>42062</v>
      </c>
      <c r="J232" s="65">
        <f t="shared" si="69"/>
        <v>2.5714285714285716</v>
      </c>
      <c r="K232" s="40">
        <v>42080</v>
      </c>
      <c r="M232" s="65" t="str">
        <f t="shared" si="70"/>
        <v>N</v>
      </c>
      <c r="N232" s="65" t="str">
        <f t="shared" si="71"/>
        <v>-</v>
      </c>
    </row>
    <row r="233" spans="1:14" ht="42.75" customHeight="1" outlineLevel="1">
      <c r="A233" s="107">
        <v>3</v>
      </c>
      <c r="B233" s="139">
        <v>5</v>
      </c>
      <c r="C233" s="69" t="s">
        <v>940</v>
      </c>
      <c r="D233" s="70" t="s">
        <v>1274</v>
      </c>
      <c r="E233" s="70" t="s">
        <v>230</v>
      </c>
      <c r="F233" s="70" t="s">
        <v>1468</v>
      </c>
      <c r="G233" s="70" t="s">
        <v>626</v>
      </c>
      <c r="H233" s="247" t="s">
        <v>944</v>
      </c>
      <c r="I233" s="145">
        <v>41802</v>
      </c>
      <c r="J233" s="65">
        <f t="shared" si="69"/>
        <v>37.714285714285715</v>
      </c>
      <c r="K233" s="72">
        <v>42066</v>
      </c>
      <c r="L233" s="163"/>
      <c r="M233" s="65" t="str">
        <f t="shared" si="70"/>
        <v>Y</v>
      </c>
      <c r="N233" s="65">
        <f t="shared" si="71"/>
        <v>13.714285714285715</v>
      </c>
    </row>
    <row r="234" spans="1:14" ht="28.5" customHeight="1" outlineLevel="1">
      <c r="A234" s="107">
        <v>3</v>
      </c>
      <c r="B234" s="107">
        <v>4</v>
      </c>
      <c r="C234" s="69" t="s">
        <v>949</v>
      </c>
      <c r="D234" s="70" t="s">
        <v>984</v>
      </c>
      <c r="E234" s="70" t="s">
        <v>230</v>
      </c>
      <c r="F234" s="70" t="s">
        <v>985</v>
      </c>
      <c r="G234" s="70" t="s">
        <v>390</v>
      </c>
      <c r="H234" s="247" t="s">
        <v>1296</v>
      </c>
      <c r="I234" s="145">
        <v>41810</v>
      </c>
      <c r="J234" s="65">
        <f t="shared" si="69"/>
        <v>35.714285714285715</v>
      </c>
      <c r="K234" s="72">
        <v>42060</v>
      </c>
      <c r="L234" s="163"/>
      <c r="M234" s="65" t="str">
        <f t="shared" si="70"/>
        <v>Y</v>
      </c>
      <c r="N234" s="65">
        <f t="shared" si="71"/>
        <v>11.714285714285715</v>
      </c>
    </row>
    <row r="235" spans="1:14" ht="25.5" customHeight="1" outlineLevel="1">
      <c r="A235" s="107">
        <v>3</v>
      </c>
      <c r="B235" s="139">
        <v>3</v>
      </c>
      <c r="C235" s="69" t="s">
        <v>1160</v>
      </c>
      <c r="D235" s="70" t="s">
        <v>1161</v>
      </c>
      <c r="E235" s="70" t="s">
        <v>230</v>
      </c>
      <c r="F235" s="70" t="s">
        <v>1162</v>
      </c>
      <c r="G235" s="70" t="s">
        <v>694</v>
      </c>
      <c r="H235" s="247" t="s">
        <v>1409</v>
      </c>
      <c r="I235" s="145">
        <v>41904</v>
      </c>
      <c r="J235" s="65">
        <f t="shared" si="69"/>
        <v>22.142857142857142</v>
      </c>
      <c r="K235" s="72">
        <v>42059</v>
      </c>
      <c r="L235" s="163"/>
      <c r="M235" s="65" t="str">
        <f t="shared" si="70"/>
        <v>N</v>
      </c>
      <c r="N235" s="65" t="str">
        <f t="shared" si="71"/>
        <v>-</v>
      </c>
    </row>
    <row r="236" spans="1:14" ht="43.5" customHeight="1" outlineLevel="1">
      <c r="A236" s="107">
        <v>3</v>
      </c>
      <c r="B236" s="107">
        <v>2</v>
      </c>
      <c r="C236" s="38" t="s">
        <v>1135</v>
      </c>
      <c r="D236" s="37" t="s">
        <v>1138</v>
      </c>
      <c r="E236" s="37" t="s">
        <v>230</v>
      </c>
      <c r="F236" s="37" t="s">
        <v>1141</v>
      </c>
      <c r="G236" s="37" t="s">
        <v>411</v>
      </c>
      <c r="H236" s="164" t="s">
        <v>1145</v>
      </c>
      <c r="I236" s="165">
        <v>41891</v>
      </c>
      <c r="J236" s="65">
        <f t="shared" si="69"/>
        <v>22</v>
      </c>
      <c r="K236" s="40">
        <v>42045</v>
      </c>
      <c r="M236" s="65" t="str">
        <f t="shared" si="70"/>
        <v>N</v>
      </c>
      <c r="N236" s="65" t="str">
        <f t="shared" si="71"/>
        <v>-</v>
      </c>
    </row>
    <row r="237" spans="1:14" ht="28.5" customHeight="1" outlineLevel="1">
      <c r="A237" s="107">
        <v>3</v>
      </c>
      <c r="B237" s="139">
        <v>1</v>
      </c>
      <c r="C237" s="69" t="s">
        <v>638</v>
      </c>
      <c r="D237" s="70" t="s">
        <v>639</v>
      </c>
      <c r="E237" s="70" t="s">
        <v>351</v>
      </c>
      <c r="F237" s="70" t="s">
        <v>640</v>
      </c>
      <c r="G237" s="70" t="s">
        <v>411</v>
      </c>
      <c r="H237" s="247" t="s">
        <v>643</v>
      </c>
      <c r="I237" s="145">
        <v>41526</v>
      </c>
      <c r="J237" s="65">
        <f t="shared" si="69"/>
        <v>72.428571428571431</v>
      </c>
      <c r="K237" s="72">
        <v>42033</v>
      </c>
      <c r="L237" s="163"/>
      <c r="M237" s="65" t="str">
        <f t="shared" si="70"/>
        <v>Y</v>
      </c>
      <c r="N237" s="65">
        <f t="shared" si="71"/>
        <v>48.428571428571431</v>
      </c>
    </row>
    <row r="238" spans="1:14" ht="15">
      <c r="A238" s="281" t="s">
        <v>754</v>
      </c>
      <c r="B238" s="280"/>
      <c r="C238" s="280"/>
      <c r="D238" s="280"/>
      <c r="E238" s="280"/>
      <c r="F238" s="280"/>
      <c r="G238" s="280"/>
      <c r="H238" s="280"/>
      <c r="I238" s="280"/>
      <c r="J238" s="280"/>
      <c r="K238" s="280"/>
      <c r="L238" s="280"/>
      <c r="M238" s="56"/>
      <c r="N238" s="282"/>
    </row>
    <row r="239" spans="1:14" ht="28.5" customHeight="1" outlineLevel="1">
      <c r="A239" s="118">
        <v>2</v>
      </c>
      <c r="B239" s="118">
        <v>56</v>
      </c>
      <c r="C239" s="69" t="s">
        <v>923</v>
      </c>
      <c r="D239" s="70" t="s">
        <v>927</v>
      </c>
      <c r="E239" s="70" t="s">
        <v>230</v>
      </c>
      <c r="F239" s="70" t="s">
        <v>979</v>
      </c>
      <c r="G239" s="70" t="s">
        <v>626</v>
      </c>
      <c r="H239" s="247" t="s">
        <v>934</v>
      </c>
      <c r="I239" s="145">
        <v>41795</v>
      </c>
      <c r="J239" s="65">
        <f t="shared" si="69"/>
        <v>28.857142857142858</v>
      </c>
      <c r="K239" s="72">
        <v>41997</v>
      </c>
      <c r="L239" s="250"/>
      <c r="M239" s="65" t="str">
        <f t="shared" ref="M239" si="72">IF(J239&gt;24,"Y","N")</f>
        <v>Y</v>
      </c>
      <c r="N239" s="65">
        <f t="shared" ref="N239" si="73">IF(M239="Y",J239-24,"-")</f>
        <v>4.8571428571428577</v>
      </c>
    </row>
    <row r="240" spans="1:14" ht="409.5" customHeight="1" outlineLevel="1">
      <c r="A240" s="118">
        <v>2</v>
      </c>
      <c r="B240" s="118">
        <v>55</v>
      </c>
      <c r="C240" s="69" t="s">
        <v>891</v>
      </c>
      <c r="D240" s="70" t="s">
        <v>893</v>
      </c>
      <c r="E240" s="70" t="s">
        <v>351</v>
      </c>
      <c r="F240" s="70" t="s">
        <v>976</v>
      </c>
      <c r="G240" s="70" t="s">
        <v>906</v>
      </c>
      <c r="H240" s="247" t="s">
        <v>896</v>
      </c>
      <c r="I240" s="145">
        <v>41761</v>
      </c>
      <c r="J240" s="65">
        <f t="shared" si="69"/>
        <v>33.714285714285715</v>
      </c>
      <c r="K240" s="238">
        <v>41997</v>
      </c>
      <c r="L240" s="163"/>
      <c r="M240" s="65" t="str">
        <f t="shared" ref="M240:M294" si="74">IF(J240&gt;24,"Y","N")</f>
        <v>Y</v>
      </c>
      <c r="N240" s="65">
        <f t="shared" ref="N240:N294" si="75">IF(M240="Y",J240-24,"-")</f>
        <v>9.7142857142857153</v>
      </c>
    </row>
    <row r="241" spans="1:14" ht="409.5" customHeight="1" outlineLevel="1">
      <c r="A241" s="118">
        <v>2</v>
      </c>
      <c r="B241" s="118">
        <v>54</v>
      </c>
      <c r="C241" s="69" t="s">
        <v>831</v>
      </c>
      <c r="D241" s="70" t="s">
        <v>832</v>
      </c>
      <c r="E241" s="70" t="s">
        <v>351</v>
      </c>
      <c r="F241" s="70" t="s">
        <v>1044</v>
      </c>
      <c r="G241" s="70" t="s">
        <v>917</v>
      </c>
      <c r="H241" s="247" t="s">
        <v>835</v>
      </c>
      <c r="I241" s="145">
        <v>41722</v>
      </c>
      <c r="J241" s="65">
        <f t="shared" si="69"/>
        <v>39.142857142857146</v>
      </c>
      <c r="K241" s="72">
        <v>41996</v>
      </c>
      <c r="L241" s="163"/>
      <c r="M241" s="65" t="str">
        <f t="shared" si="74"/>
        <v>Y</v>
      </c>
      <c r="N241" s="65">
        <f t="shared" si="75"/>
        <v>15.142857142857146</v>
      </c>
    </row>
    <row r="242" spans="1:14" ht="28.5" customHeight="1" outlineLevel="1">
      <c r="A242" s="118">
        <v>2</v>
      </c>
      <c r="B242" s="118">
        <v>53</v>
      </c>
      <c r="C242" s="93" t="s">
        <v>796</v>
      </c>
      <c r="D242" s="70" t="s">
        <v>797</v>
      </c>
      <c r="E242" s="70" t="s">
        <v>351</v>
      </c>
      <c r="F242" s="70" t="s">
        <v>798</v>
      </c>
      <c r="G242" s="70" t="s">
        <v>433</v>
      </c>
      <c r="H242" s="247" t="s">
        <v>806</v>
      </c>
      <c r="I242" s="145">
        <v>41683</v>
      </c>
      <c r="J242" s="65">
        <f t="shared" si="69"/>
        <v>44.714285714285715</v>
      </c>
      <c r="K242" s="238">
        <v>41996</v>
      </c>
      <c r="L242" s="163"/>
      <c r="M242" s="65" t="str">
        <f t="shared" si="74"/>
        <v>Y</v>
      </c>
      <c r="N242" s="65">
        <f t="shared" si="75"/>
        <v>20.714285714285715</v>
      </c>
    </row>
    <row r="243" spans="1:14" ht="25.5" customHeight="1" outlineLevel="1">
      <c r="A243" s="118">
        <v>2</v>
      </c>
      <c r="B243" s="118">
        <v>52</v>
      </c>
      <c r="C243" s="69" t="s">
        <v>865</v>
      </c>
      <c r="D243" s="252" t="s">
        <v>868</v>
      </c>
      <c r="E243" s="70" t="s">
        <v>351</v>
      </c>
      <c r="F243" s="70" t="s">
        <v>866</v>
      </c>
      <c r="G243" s="70" t="s">
        <v>390</v>
      </c>
      <c r="H243" s="247" t="s">
        <v>879</v>
      </c>
      <c r="I243" s="145">
        <v>41744</v>
      </c>
      <c r="J243" s="65">
        <f t="shared" si="69"/>
        <v>35</v>
      </c>
      <c r="K243" s="72">
        <v>41989</v>
      </c>
      <c r="L243" s="163"/>
      <c r="M243" s="65" t="str">
        <f t="shared" si="74"/>
        <v>Y</v>
      </c>
      <c r="N243" s="65">
        <f t="shared" si="75"/>
        <v>11</v>
      </c>
    </row>
    <row r="244" spans="1:14" ht="28.5" customHeight="1" outlineLevel="1">
      <c r="A244" s="118">
        <v>2</v>
      </c>
      <c r="B244" s="118">
        <v>51</v>
      </c>
      <c r="C244" s="69" t="s">
        <v>817</v>
      </c>
      <c r="D244" s="70" t="s">
        <v>818</v>
      </c>
      <c r="E244" s="70" t="s">
        <v>230</v>
      </c>
      <c r="F244" s="70" t="s">
        <v>819</v>
      </c>
      <c r="G244" s="70" t="s">
        <v>433</v>
      </c>
      <c r="H244" s="247" t="s">
        <v>820</v>
      </c>
      <c r="I244" s="145">
        <v>41710</v>
      </c>
      <c r="J244" s="65">
        <f t="shared" si="69"/>
        <v>39.142857142857146</v>
      </c>
      <c r="K244" s="72">
        <v>41984</v>
      </c>
      <c r="M244" s="65" t="str">
        <f t="shared" si="74"/>
        <v>Y</v>
      </c>
      <c r="N244" s="65">
        <f t="shared" si="75"/>
        <v>15.142857142857146</v>
      </c>
    </row>
    <row r="245" spans="1:14" ht="28.5" customHeight="1" outlineLevel="1">
      <c r="A245" s="118">
        <v>2</v>
      </c>
      <c r="B245" s="118">
        <v>50</v>
      </c>
      <c r="C245" s="69" t="s">
        <v>770</v>
      </c>
      <c r="D245" s="70" t="s">
        <v>772</v>
      </c>
      <c r="E245" s="70" t="s">
        <v>351</v>
      </c>
      <c r="F245" s="70" t="s">
        <v>964</v>
      </c>
      <c r="G245" s="70" t="s">
        <v>626</v>
      </c>
      <c r="H245" s="247" t="s">
        <v>1204</v>
      </c>
      <c r="I245" s="145">
        <v>41649</v>
      </c>
      <c r="J245" s="65">
        <f t="shared" si="69"/>
        <v>47</v>
      </c>
      <c r="K245" s="72">
        <v>41978</v>
      </c>
      <c r="L245" s="163"/>
      <c r="M245" s="65" t="str">
        <f t="shared" si="74"/>
        <v>Y</v>
      </c>
      <c r="N245" s="65">
        <f t="shared" si="75"/>
        <v>23</v>
      </c>
    </row>
    <row r="246" spans="1:14" ht="28.5" customHeight="1" outlineLevel="1">
      <c r="A246" s="118">
        <v>2</v>
      </c>
      <c r="B246" s="118">
        <v>49</v>
      </c>
      <c r="C246" s="69" t="s">
        <v>1072</v>
      </c>
      <c r="D246" s="70" t="s">
        <v>1074</v>
      </c>
      <c r="E246" s="70" t="s">
        <v>351</v>
      </c>
      <c r="F246" s="70" t="s">
        <v>1077</v>
      </c>
      <c r="G246" s="70" t="s">
        <v>411</v>
      </c>
      <c r="H246" s="247" t="s">
        <v>1086</v>
      </c>
      <c r="I246" s="145">
        <v>41855</v>
      </c>
      <c r="J246" s="65">
        <f t="shared" si="69"/>
        <v>17.571428571428573</v>
      </c>
      <c r="K246" s="72">
        <v>41978</v>
      </c>
      <c r="L246" s="163"/>
      <c r="M246" s="65" t="str">
        <f t="shared" si="74"/>
        <v>N</v>
      </c>
      <c r="N246" s="65" t="str">
        <f t="shared" si="75"/>
        <v>-</v>
      </c>
    </row>
    <row r="247" spans="1:14" ht="28.5" customHeight="1" outlineLevel="1">
      <c r="A247" s="118">
        <v>2</v>
      </c>
      <c r="B247" s="118">
        <v>48</v>
      </c>
      <c r="C247" s="69" t="s">
        <v>1089</v>
      </c>
      <c r="D247" s="70" t="s">
        <v>1091</v>
      </c>
      <c r="E247" s="70" t="s">
        <v>230</v>
      </c>
      <c r="F247" s="70" t="s">
        <v>1093</v>
      </c>
      <c r="G247" s="70" t="s">
        <v>694</v>
      </c>
      <c r="H247" s="247" t="s">
        <v>1108</v>
      </c>
      <c r="I247" s="145">
        <v>41857</v>
      </c>
      <c r="J247" s="65">
        <f t="shared" si="69"/>
        <v>17.285714285714285</v>
      </c>
      <c r="K247" s="238">
        <v>41978</v>
      </c>
      <c r="L247" s="163"/>
      <c r="M247" s="65" t="str">
        <f t="shared" si="74"/>
        <v>N</v>
      </c>
      <c r="N247" s="65" t="str">
        <f t="shared" si="75"/>
        <v>-</v>
      </c>
    </row>
    <row r="248" spans="1:14" ht="28.5" customHeight="1" outlineLevel="1">
      <c r="A248" s="118">
        <v>2</v>
      </c>
      <c r="B248" s="118">
        <v>47</v>
      </c>
      <c r="C248" s="69" t="s">
        <v>826</v>
      </c>
      <c r="D248" s="70" t="s">
        <v>828</v>
      </c>
      <c r="E248" s="70" t="s">
        <v>230</v>
      </c>
      <c r="F248" s="70" t="s">
        <v>966</v>
      </c>
      <c r="G248" s="70" t="s">
        <v>468</v>
      </c>
      <c r="H248" s="247" t="s">
        <v>830</v>
      </c>
      <c r="I248" s="145">
        <v>41710</v>
      </c>
      <c r="J248" s="65">
        <f t="shared" si="69"/>
        <v>38.285714285714285</v>
      </c>
      <c r="K248" s="238">
        <v>41978</v>
      </c>
      <c r="L248" s="163"/>
      <c r="M248" s="65" t="str">
        <f t="shared" si="74"/>
        <v>Y</v>
      </c>
      <c r="N248" s="65">
        <f t="shared" si="75"/>
        <v>14.285714285714285</v>
      </c>
    </row>
    <row r="249" spans="1:14" ht="42.75" customHeight="1" outlineLevel="1">
      <c r="A249" s="118">
        <v>2</v>
      </c>
      <c r="B249" s="118">
        <v>46</v>
      </c>
      <c r="C249" s="69" t="s">
        <v>860</v>
      </c>
      <c r="D249" s="70" t="s">
        <v>861</v>
      </c>
      <c r="E249" s="70" t="s">
        <v>230</v>
      </c>
      <c r="F249" s="70" t="s">
        <v>972</v>
      </c>
      <c r="G249" s="70" t="s">
        <v>390</v>
      </c>
      <c r="H249" s="247" t="s">
        <v>862</v>
      </c>
      <c r="I249" s="145">
        <v>41738</v>
      </c>
      <c r="J249" s="65">
        <f t="shared" si="69"/>
        <v>34.142857142857146</v>
      </c>
      <c r="K249" s="72">
        <v>41977</v>
      </c>
      <c r="L249" s="163"/>
      <c r="M249" s="65" t="str">
        <f t="shared" si="74"/>
        <v>Y</v>
      </c>
      <c r="N249" s="65">
        <f t="shared" si="75"/>
        <v>10.142857142857146</v>
      </c>
    </row>
    <row r="250" spans="1:14" ht="38.25" customHeight="1" outlineLevel="1">
      <c r="A250" s="118">
        <v>2</v>
      </c>
      <c r="B250" s="118">
        <v>45</v>
      </c>
      <c r="C250" s="69" t="s">
        <v>836</v>
      </c>
      <c r="D250" s="70" t="s">
        <v>853</v>
      </c>
      <c r="E250" s="70" t="s">
        <v>351</v>
      </c>
      <c r="F250" s="70" t="s">
        <v>967</v>
      </c>
      <c r="G250" s="70" t="s">
        <v>698</v>
      </c>
      <c r="H250" s="247" t="s">
        <v>1249</v>
      </c>
      <c r="I250" s="145">
        <v>41729</v>
      </c>
      <c r="J250" s="65">
        <f t="shared" si="69"/>
        <v>33.285714285714285</v>
      </c>
      <c r="K250" s="238">
        <v>41962</v>
      </c>
      <c r="L250" s="250"/>
      <c r="M250" s="65" t="str">
        <f t="shared" si="74"/>
        <v>Y</v>
      </c>
      <c r="N250" s="65">
        <f t="shared" si="75"/>
        <v>9.2857142857142847</v>
      </c>
    </row>
    <row r="251" spans="1:14" ht="42.75" customHeight="1" outlineLevel="1">
      <c r="A251" s="118">
        <v>2</v>
      </c>
      <c r="B251" s="118">
        <v>44</v>
      </c>
      <c r="C251" s="69" t="s">
        <v>889</v>
      </c>
      <c r="D251" s="70" t="s">
        <v>890</v>
      </c>
      <c r="E251" s="70" t="s">
        <v>230</v>
      </c>
      <c r="F251" s="70" t="s">
        <v>975</v>
      </c>
      <c r="G251" s="70" t="s">
        <v>626</v>
      </c>
      <c r="H251" s="247" t="s">
        <v>1248</v>
      </c>
      <c r="I251" s="145">
        <v>41760</v>
      </c>
      <c r="J251" s="65">
        <f t="shared" si="69"/>
        <v>28.857142857142858</v>
      </c>
      <c r="K251" s="238">
        <v>41962</v>
      </c>
      <c r="L251" s="250"/>
      <c r="M251" s="65" t="str">
        <f t="shared" si="74"/>
        <v>Y</v>
      </c>
      <c r="N251" s="65">
        <f t="shared" si="75"/>
        <v>4.8571428571428577</v>
      </c>
    </row>
    <row r="252" spans="1:14" ht="42.75" customHeight="1" outlineLevel="1">
      <c r="A252" s="118">
        <v>2</v>
      </c>
      <c r="B252" s="118">
        <v>43</v>
      </c>
      <c r="C252" s="69" t="s">
        <v>925</v>
      </c>
      <c r="D252" s="70" t="s">
        <v>929</v>
      </c>
      <c r="E252" s="70" t="s">
        <v>351</v>
      </c>
      <c r="F252" s="70" t="s">
        <v>980</v>
      </c>
      <c r="G252" s="70" t="s">
        <v>626</v>
      </c>
      <c r="H252" s="247" t="s">
        <v>1192</v>
      </c>
      <c r="I252" s="145">
        <v>41800</v>
      </c>
      <c r="J252" s="65">
        <f t="shared" si="69"/>
        <v>23</v>
      </c>
      <c r="K252" s="72">
        <v>41961</v>
      </c>
      <c r="L252" s="163"/>
      <c r="M252" s="65" t="str">
        <f t="shared" si="74"/>
        <v>N</v>
      </c>
      <c r="N252" s="65" t="str">
        <f t="shared" si="75"/>
        <v>-</v>
      </c>
    </row>
    <row r="253" spans="1:14" ht="28.5" customHeight="1" outlineLevel="1">
      <c r="A253" s="118">
        <v>2</v>
      </c>
      <c r="B253" s="118">
        <v>42</v>
      </c>
      <c r="C253" s="69" t="s">
        <v>1073</v>
      </c>
      <c r="D253" s="70" t="s">
        <v>1075</v>
      </c>
      <c r="E253" s="70" t="s">
        <v>230</v>
      </c>
      <c r="F253" s="70" t="s">
        <v>1076</v>
      </c>
      <c r="G253" s="70" t="s">
        <v>694</v>
      </c>
      <c r="H253" s="247" t="s">
        <v>1087</v>
      </c>
      <c r="I253" s="145">
        <v>41855</v>
      </c>
      <c r="J253" s="65">
        <f t="shared" si="69"/>
        <v>14.571428571428571</v>
      </c>
      <c r="K253" s="238">
        <v>41957</v>
      </c>
      <c r="L253" s="250"/>
      <c r="M253" s="65" t="str">
        <f t="shared" si="74"/>
        <v>N</v>
      </c>
      <c r="N253" s="65" t="str">
        <f t="shared" si="75"/>
        <v>-</v>
      </c>
    </row>
    <row r="254" spans="1:14" ht="28.5" customHeight="1" outlineLevel="1">
      <c r="A254" s="118">
        <v>2</v>
      </c>
      <c r="B254" s="118">
        <v>41</v>
      </c>
      <c r="C254" s="69" t="s">
        <v>1206</v>
      </c>
      <c r="D254" s="70" t="s">
        <v>1209</v>
      </c>
      <c r="E254" s="70" t="s">
        <v>230</v>
      </c>
      <c r="F254" s="70" t="s">
        <v>1212</v>
      </c>
      <c r="G254" s="70" t="s">
        <v>431</v>
      </c>
      <c r="H254" s="247" t="s">
        <v>1219</v>
      </c>
      <c r="I254" s="145">
        <v>41933</v>
      </c>
      <c r="J254" s="65">
        <f t="shared" si="69"/>
        <v>3</v>
      </c>
      <c r="K254" s="72">
        <v>41954</v>
      </c>
      <c r="L254" s="163"/>
      <c r="M254" s="65" t="str">
        <f t="shared" si="74"/>
        <v>N</v>
      </c>
      <c r="N254" s="65" t="str">
        <f t="shared" si="75"/>
        <v>-</v>
      </c>
    </row>
    <row r="255" spans="1:14" ht="38.25" customHeight="1" outlineLevel="1">
      <c r="A255" s="118">
        <v>2</v>
      </c>
      <c r="B255" s="118">
        <v>40</v>
      </c>
      <c r="C255" s="69" t="s">
        <v>1134</v>
      </c>
      <c r="D255" s="70" t="s">
        <v>1137</v>
      </c>
      <c r="E255" s="70" t="s">
        <v>230</v>
      </c>
      <c r="F255" s="70" t="s">
        <v>1140</v>
      </c>
      <c r="G255" s="70" t="s">
        <v>411</v>
      </c>
      <c r="H255" s="247" t="s">
        <v>1203</v>
      </c>
      <c r="I255" s="145">
        <v>41886</v>
      </c>
      <c r="J255" s="65">
        <f t="shared" si="69"/>
        <v>9.7142857142857135</v>
      </c>
      <c r="K255" s="72">
        <v>41954</v>
      </c>
      <c r="L255" s="250"/>
      <c r="M255" s="65" t="str">
        <f t="shared" si="74"/>
        <v>N</v>
      </c>
      <c r="N255" s="65" t="str">
        <f t="shared" si="75"/>
        <v>-</v>
      </c>
    </row>
    <row r="256" spans="1:14" ht="42.75" customHeight="1" outlineLevel="1">
      <c r="A256" s="118">
        <v>2</v>
      </c>
      <c r="B256" s="118">
        <v>39</v>
      </c>
      <c r="C256" s="69" t="s">
        <v>892</v>
      </c>
      <c r="D256" s="70" t="s">
        <v>894</v>
      </c>
      <c r="E256" s="70" t="s">
        <v>230</v>
      </c>
      <c r="F256" s="70" t="s">
        <v>978</v>
      </c>
      <c r="G256" s="70" t="s">
        <v>698</v>
      </c>
      <c r="H256" s="247" t="s">
        <v>897</v>
      </c>
      <c r="I256" s="145">
        <v>41765</v>
      </c>
      <c r="J256" s="65">
        <f t="shared" si="69"/>
        <v>26.428571428571427</v>
      </c>
      <c r="K256" s="72">
        <v>41950</v>
      </c>
      <c r="L256" s="163"/>
      <c r="M256" s="65" t="str">
        <f t="shared" si="74"/>
        <v>Y</v>
      </c>
      <c r="N256" s="65">
        <f t="shared" si="75"/>
        <v>2.428571428571427</v>
      </c>
    </row>
    <row r="257" spans="1:14" ht="28.5" customHeight="1" outlineLevel="1">
      <c r="A257" s="118">
        <v>2</v>
      </c>
      <c r="B257" s="118">
        <v>38</v>
      </c>
      <c r="C257" s="69" t="s">
        <v>838</v>
      </c>
      <c r="D257" s="70" t="s">
        <v>840</v>
      </c>
      <c r="E257" s="70" t="s">
        <v>351</v>
      </c>
      <c r="F257" s="70" t="s">
        <v>969</v>
      </c>
      <c r="G257" s="70" t="s">
        <v>626</v>
      </c>
      <c r="H257" s="247" t="s">
        <v>1191</v>
      </c>
      <c r="I257" s="145">
        <v>41730</v>
      </c>
      <c r="J257" s="65">
        <f t="shared" si="69"/>
        <v>30.428571428571427</v>
      </c>
      <c r="K257" s="72">
        <v>41943</v>
      </c>
      <c r="L257" s="163"/>
      <c r="M257" s="65" t="str">
        <f t="shared" si="74"/>
        <v>Y</v>
      </c>
      <c r="N257" s="65">
        <f t="shared" si="75"/>
        <v>6.428571428571427</v>
      </c>
    </row>
    <row r="258" spans="1:14" ht="28.5" customHeight="1" outlineLevel="1">
      <c r="A258" s="118">
        <v>2</v>
      </c>
      <c r="B258" s="118">
        <v>37</v>
      </c>
      <c r="C258" s="69" t="s">
        <v>864</v>
      </c>
      <c r="D258" s="33" t="s">
        <v>867</v>
      </c>
      <c r="E258" s="70" t="s">
        <v>230</v>
      </c>
      <c r="F258" s="70" t="s">
        <v>974</v>
      </c>
      <c r="G258" s="70" t="s">
        <v>626</v>
      </c>
      <c r="H258" s="247" t="s">
        <v>878</v>
      </c>
      <c r="I258" s="145">
        <v>41743</v>
      </c>
      <c r="J258" s="65">
        <f t="shared" si="69"/>
        <v>28.285714285714285</v>
      </c>
      <c r="K258" s="72">
        <v>41941</v>
      </c>
      <c r="L258" s="163"/>
      <c r="M258" s="65" t="str">
        <f t="shared" si="74"/>
        <v>Y</v>
      </c>
      <c r="N258" s="65">
        <f t="shared" si="75"/>
        <v>4.2857142857142847</v>
      </c>
    </row>
    <row r="259" spans="1:14" ht="14.25" customHeight="1" outlineLevel="1">
      <c r="A259" s="118">
        <v>2</v>
      </c>
      <c r="B259" s="118">
        <v>36</v>
      </c>
      <c r="C259" s="69" t="s">
        <v>778</v>
      </c>
      <c r="D259" s="70" t="s">
        <v>780</v>
      </c>
      <c r="E259" s="70" t="s">
        <v>230</v>
      </c>
      <c r="F259" s="70" t="s">
        <v>1047</v>
      </c>
      <c r="G259" s="70" t="s">
        <v>626</v>
      </c>
      <c r="H259" s="247" t="s">
        <v>783</v>
      </c>
      <c r="I259" s="145">
        <v>41666</v>
      </c>
      <c r="J259" s="65">
        <f t="shared" si="69"/>
        <v>38.428571428571431</v>
      </c>
      <c r="K259" s="72">
        <v>41935</v>
      </c>
      <c r="L259" s="163"/>
      <c r="M259" s="65" t="str">
        <f t="shared" si="74"/>
        <v>Y</v>
      </c>
      <c r="N259" s="65">
        <f t="shared" si="75"/>
        <v>14.428571428571431</v>
      </c>
    </row>
    <row r="260" spans="1:14" ht="28.5" customHeight="1" outlineLevel="1">
      <c r="A260" s="118">
        <v>2</v>
      </c>
      <c r="B260" s="118">
        <v>35</v>
      </c>
      <c r="C260" s="69" t="s">
        <v>686</v>
      </c>
      <c r="D260" s="70" t="s">
        <v>692</v>
      </c>
      <c r="E260" s="70" t="s">
        <v>351</v>
      </c>
      <c r="F260" s="70" t="s">
        <v>691</v>
      </c>
      <c r="G260" s="70" t="s">
        <v>626</v>
      </c>
      <c r="H260" s="247" t="s">
        <v>696</v>
      </c>
      <c r="I260" s="145">
        <v>41579</v>
      </c>
      <c r="J260" s="65">
        <f t="shared" si="69"/>
        <v>49.714285714285715</v>
      </c>
      <c r="K260" s="72">
        <v>41927</v>
      </c>
      <c r="L260" s="250"/>
      <c r="M260" s="65" t="str">
        <f t="shared" si="74"/>
        <v>Y</v>
      </c>
      <c r="N260" s="65">
        <f t="shared" si="75"/>
        <v>25.714285714285715</v>
      </c>
    </row>
    <row r="261" spans="1:14" ht="25.5" customHeight="1" outlineLevel="1">
      <c r="A261" s="118">
        <v>2</v>
      </c>
      <c r="B261" s="118">
        <v>34</v>
      </c>
      <c r="C261" s="69" t="s">
        <v>712</v>
      </c>
      <c r="D261" s="70" t="s">
        <v>714</v>
      </c>
      <c r="E261" s="70" t="s">
        <v>351</v>
      </c>
      <c r="F261" s="70" t="s">
        <v>791</v>
      </c>
      <c r="G261" s="70" t="s">
        <v>468</v>
      </c>
      <c r="H261" s="247" t="s">
        <v>1132</v>
      </c>
      <c r="I261" s="145">
        <v>41596</v>
      </c>
      <c r="J261" s="65">
        <f t="shared" si="69"/>
        <v>46.428571428571431</v>
      </c>
      <c r="K261" s="72">
        <v>41921</v>
      </c>
      <c r="L261" s="253"/>
      <c r="M261" s="65" t="str">
        <f t="shared" si="74"/>
        <v>Y</v>
      </c>
      <c r="N261" s="65">
        <f t="shared" si="75"/>
        <v>22.428571428571431</v>
      </c>
    </row>
    <row r="262" spans="1:14" ht="28.5" customHeight="1" outlineLevel="1">
      <c r="A262" s="118">
        <v>2</v>
      </c>
      <c r="B262" s="118">
        <v>33</v>
      </c>
      <c r="C262" s="69" t="s">
        <v>924</v>
      </c>
      <c r="D262" s="70" t="s">
        <v>928</v>
      </c>
      <c r="E262" s="70" t="s">
        <v>230</v>
      </c>
      <c r="F262" s="70" t="s">
        <v>1179</v>
      </c>
      <c r="G262" s="70" t="s">
        <v>626</v>
      </c>
      <c r="H262" s="247" t="s">
        <v>935</v>
      </c>
      <c r="I262" s="145">
        <v>41800</v>
      </c>
      <c r="J262" s="65">
        <f t="shared" si="69"/>
        <v>16.142857142857142</v>
      </c>
      <c r="K262" s="72">
        <v>41913</v>
      </c>
      <c r="L262" s="163"/>
      <c r="M262" s="65" t="str">
        <f t="shared" si="74"/>
        <v>N</v>
      </c>
      <c r="N262" s="65" t="str">
        <f t="shared" si="75"/>
        <v>-</v>
      </c>
    </row>
    <row r="263" spans="1:14" ht="42.75" customHeight="1" outlineLevel="1">
      <c r="A263" s="118">
        <v>2</v>
      </c>
      <c r="B263" s="118">
        <v>32</v>
      </c>
      <c r="C263" s="69" t="s">
        <v>863</v>
      </c>
      <c r="D263" s="33" t="s">
        <v>1158</v>
      </c>
      <c r="E263" s="70" t="s">
        <v>230</v>
      </c>
      <c r="F263" s="70" t="s">
        <v>973</v>
      </c>
      <c r="G263" s="70" t="s">
        <v>411</v>
      </c>
      <c r="H263" s="247" t="s">
        <v>877</v>
      </c>
      <c r="I263" s="145">
        <v>41743</v>
      </c>
      <c r="J263" s="65">
        <f t="shared" si="69"/>
        <v>24.142857142857142</v>
      </c>
      <c r="K263" s="72">
        <v>41912</v>
      </c>
      <c r="L263" s="253"/>
      <c r="M263" s="65" t="str">
        <f t="shared" si="74"/>
        <v>Y</v>
      </c>
      <c r="N263" s="65">
        <f t="shared" si="75"/>
        <v>0.14285714285714235</v>
      </c>
    </row>
    <row r="264" spans="1:14" ht="42.75" customHeight="1" outlineLevel="1">
      <c r="A264" s="118">
        <v>2</v>
      </c>
      <c r="B264" s="118">
        <v>31</v>
      </c>
      <c r="C264" s="69" t="s">
        <v>769</v>
      </c>
      <c r="D264" s="70" t="s">
        <v>771</v>
      </c>
      <c r="E264" s="70" t="s">
        <v>230</v>
      </c>
      <c r="F264" s="70" t="s">
        <v>963</v>
      </c>
      <c r="G264" s="70" t="s">
        <v>626</v>
      </c>
      <c r="H264" s="247" t="s">
        <v>773</v>
      </c>
      <c r="I264" s="145">
        <v>41631</v>
      </c>
      <c r="J264" s="65">
        <f t="shared" si="69"/>
        <v>38.142857142857146</v>
      </c>
      <c r="K264" s="72">
        <v>41898</v>
      </c>
      <c r="M264" s="65" t="str">
        <f t="shared" si="74"/>
        <v>Y</v>
      </c>
      <c r="N264" s="65">
        <f t="shared" si="75"/>
        <v>14.142857142857146</v>
      </c>
    </row>
    <row r="265" spans="1:14" ht="38.25" customHeight="1" outlineLevel="1">
      <c r="A265" s="118">
        <v>2</v>
      </c>
      <c r="B265" s="118">
        <v>30</v>
      </c>
      <c r="C265" s="69" t="s">
        <v>777</v>
      </c>
      <c r="D265" s="70" t="s">
        <v>779</v>
      </c>
      <c r="E265" s="70" t="s">
        <v>351</v>
      </c>
      <c r="F265" s="70" t="s">
        <v>781</v>
      </c>
      <c r="G265" s="70" t="s">
        <v>411</v>
      </c>
      <c r="H265" s="247" t="s">
        <v>782</v>
      </c>
      <c r="I265" s="145">
        <v>41661</v>
      </c>
      <c r="J265" s="65">
        <f t="shared" si="69"/>
        <v>33.857142857142854</v>
      </c>
      <c r="K265" s="161">
        <v>41898</v>
      </c>
      <c r="M265" s="65" t="str">
        <f t="shared" si="74"/>
        <v>Y</v>
      </c>
      <c r="N265" s="65">
        <f t="shared" si="75"/>
        <v>9.8571428571428541</v>
      </c>
    </row>
    <row r="266" spans="1:14" ht="25.5" customHeight="1" outlineLevel="1">
      <c r="A266" s="118">
        <v>2</v>
      </c>
      <c r="B266" s="118">
        <v>29</v>
      </c>
      <c r="C266" s="38" t="s">
        <v>774</v>
      </c>
      <c r="D266" s="37" t="s">
        <v>775</v>
      </c>
      <c r="E266" s="37" t="s">
        <v>230</v>
      </c>
      <c r="F266" s="37" t="s">
        <v>776</v>
      </c>
      <c r="G266" s="37" t="s">
        <v>626</v>
      </c>
      <c r="H266" s="164" t="s">
        <v>1131</v>
      </c>
      <c r="I266" s="165">
        <v>41649</v>
      </c>
      <c r="J266" s="65">
        <f t="shared" si="69"/>
        <v>34.714285714285715</v>
      </c>
      <c r="K266" s="40">
        <v>41892</v>
      </c>
      <c r="L266" s="250"/>
      <c r="M266" s="65" t="str">
        <f t="shared" si="74"/>
        <v>Y</v>
      </c>
      <c r="N266" s="65">
        <f t="shared" si="75"/>
        <v>10.714285714285715</v>
      </c>
    </row>
    <row r="267" spans="1:14" ht="51" customHeight="1" outlineLevel="1">
      <c r="A267" s="118">
        <v>2</v>
      </c>
      <c r="B267" s="118">
        <v>28</v>
      </c>
      <c r="C267" s="38" t="s">
        <v>749</v>
      </c>
      <c r="D267" s="37" t="s">
        <v>751</v>
      </c>
      <c r="E267" s="37" t="s">
        <v>230</v>
      </c>
      <c r="F267" s="37" t="s">
        <v>1129</v>
      </c>
      <c r="G267" s="37" t="s">
        <v>383</v>
      </c>
      <c r="H267" s="164" t="s">
        <v>1130</v>
      </c>
      <c r="I267" s="165">
        <v>41618</v>
      </c>
      <c r="J267" s="65">
        <f t="shared" si="69"/>
        <v>39.142857142857146</v>
      </c>
      <c r="K267" s="40">
        <v>41892</v>
      </c>
      <c r="L267" s="163"/>
      <c r="M267" s="65" t="str">
        <f t="shared" si="74"/>
        <v>Y</v>
      </c>
      <c r="N267" s="65">
        <f t="shared" si="75"/>
        <v>15.142857142857146</v>
      </c>
    </row>
    <row r="268" spans="1:14" ht="28.5" customHeight="1" outlineLevel="1">
      <c r="A268" s="118">
        <v>2</v>
      </c>
      <c r="B268" s="118">
        <v>27</v>
      </c>
      <c r="C268" s="69" t="s">
        <v>841</v>
      </c>
      <c r="D268" s="70" t="s">
        <v>843</v>
      </c>
      <c r="E268" s="70" t="s">
        <v>351</v>
      </c>
      <c r="F268" s="70" t="s">
        <v>970</v>
      </c>
      <c r="G268" s="70" t="s">
        <v>847</v>
      </c>
      <c r="H268" s="247" t="s">
        <v>846</v>
      </c>
      <c r="I268" s="145">
        <v>41730</v>
      </c>
      <c r="J268" s="65">
        <f t="shared" si="69"/>
        <v>21.285714285714285</v>
      </c>
      <c r="K268" s="72">
        <v>41879</v>
      </c>
      <c r="L268" s="163"/>
      <c r="M268" s="65" t="str">
        <f t="shared" si="74"/>
        <v>N</v>
      </c>
      <c r="N268" s="65" t="str">
        <f t="shared" si="75"/>
        <v>-</v>
      </c>
    </row>
    <row r="269" spans="1:14" ht="42.75" customHeight="1" outlineLevel="1">
      <c r="A269" s="118">
        <v>2</v>
      </c>
      <c r="B269" s="118">
        <v>26</v>
      </c>
      <c r="C269" s="69" t="s">
        <v>842</v>
      </c>
      <c r="D269" s="70" t="s">
        <v>844</v>
      </c>
      <c r="E269" s="70" t="s">
        <v>230</v>
      </c>
      <c r="F269" s="70" t="s">
        <v>971</v>
      </c>
      <c r="G269" s="70" t="s">
        <v>411</v>
      </c>
      <c r="H269" s="247" t="s">
        <v>848</v>
      </c>
      <c r="I269" s="145">
        <v>41730</v>
      </c>
      <c r="J269" s="65">
        <f t="shared" si="69"/>
        <v>20</v>
      </c>
      <c r="K269" s="238">
        <v>41870</v>
      </c>
      <c r="L269" s="163"/>
      <c r="M269" s="65" t="str">
        <f t="shared" si="74"/>
        <v>N</v>
      </c>
      <c r="N269" s="65" t="str">
        <f t="shared" si="75"/>
        <v>-</v>
      </c>
    </row>
    <row r="270" spans="1:14" ht="28.5" customHeight="1" outlineLevel="1">
      <c r="A270" s="118">
        <v>2</v>
      </c>
      <c r="B270" s="118">
        <v>25</v>
      </c>
      <c r="C270" s="69" t="s">
        <v>750</v>
      </c>
      <c r="D270" s="70" t="s">
        <v>752</v>
      </c>
      <c r="E270" s="70" t="s">
        <v>230</v>
      </c>
      <c r="F270" s="70" t="s">
        <v>962</v>
      </c>
      <c r="G270" s="70" t="s">
        <v>626</v>
      </c>
      <c r="H270" s="247" t="s">
        <v>1065</v>
      </c>
      <c r="I270" s="145">
        <v>41620</v>
      </c>
      <c r="J270" s="65">
        <f t="shared" si="69"/>
        <v>35.142857142857146</v>
      </c>
      <c r="K270" s="238">
        <v>41866</v>
      </c>
      <c r="L270" s="146"/>
      <c r="M270" s="65" t="str">
        <f t="shared" si="74"/>
        <v>Y</v>
      </c>
      <c r="N270" s="65">
        <f t="shared" si="75"/>
        <v>11.142857142857146</v>
      </c>
    </row>
    <row r="271" spans="1:14" ht="28.5" customHeight="1" outlineLevel="1">
      <c r="A271" s="118">
        <v>2</v>
      </c>
      <c r="B271" s="118">
        <v>24</v>
      </c>
      <c r="C271" s="69" t="s">
        <v>922</v>
      </c>
      <c r="D271" s="70" t="s">
        <v>926</v>
      </c>
      <c r="E271" s="70" t="s">
        <v>230</v>
      </c>
      <c r="F271" s="70" t="s">
        <v>977</v>
      </c>
      <c r="G271" s="70" t="s">
        <v>411</v>
      </c>
      <c r="H271" s="247" t="s">
        <v>933</v>
      </c>
      <c r="I271" s="145">
        <v>41795</v>
      </c>
      <c r="J271" s="65">
        <f t="shared" si="69"/>
        <v>8.1428571428571423</v>
      </c>
      <c r="K271" s="72">
        <v>41852</v>
      </c>
      <c r="L271" s="163"/>
      <c r="M271" s="65" t="str">
        <f t="shared" si="74"/>
        <v>N</v>
      </c>
      <c r="N271" s="65" t="str">
        <f t="shared" si="75"/>
        <v>-</v>
      </c>
    </row>
    <row r="272" spans="1:14" ht="28.5" customHeight="1" outlineLevel="1">
      <c r="A272" s="118">
        <v>2</v>
      </c>
      <c r="B272" s="118">
        <v>23</v>
      </c>
      <c r="C272" s="69" t="s">
        <v>711</v>
      </c>
      <c r="D272" s="70" t="s">
        <v>713</v>
      </c>
      <c r="E272" s="70" t="s">
        <v>230</v>
      </c>
      <c r="F272" s="70" t="s">
        <v>1048</v>
      </c>
      <c r="G272" s="70" t="s">
        <v>468</v>
      </c>
      <c r="H272" s="247" t="s">
        <v>960</v>
      </c>
      <c r="I272" s="145">
        <v>41589</v>
      </c>
      <c r="J272" s="65">
        <f t="shared" si="69"/>
        <v>37.428571428571431</v>
      </c>
      <c r="K272" s="72">
        <v>41851</v>
      </c>
      <c r="L272" s="163"/>
      <c r="M272" s="65" t="str">
        <f t="shared" si="74"/>
        <v>Y</v>
      </c>
      <c r="N272" s="65">
        <f t="shared" si="75"/>
        <v>13.428571428571431</v>
      </c>
    </row>
    <row r="273" spans="1:14" ht="28.5" customHeight="1" outlineLevel="1">
      <c r="A273" s="118">
        <v>2</v>
      </c>
      <c r="B273" s="118">
        <v>22</v>
      </c>
      <c r="C273" s="69" t="s">
        <v>655</v>
      </c>
      <c r="D273" s="70" t="s">
        <v>657</v>
      </c>
      <c r="E273" s="70" t="s">
        <v>230</v>
      </c>
      <c r="F273" s="70" t="s">
        <v>659</v>
      </c>
      <c r="G273" s="70" t="s">
        <v>390</v>
      </c>
      <c r="H273" s="247" t="s">
        <v>662</v>
      </c>
      <c r="I273" s="145">
        <v>41555</v>
      </c>
      <c r="J273" s="65">
        <f t="shared" si="69"/>
        <v>41</v>
      </c>
      <c r="K273" s="72">
        <v>41842</v>
      </c>
      <c r="L273" s="163"/>
      <c r="M273" s="65" t="str">
        <f t="shared" si="74"/>
        <v>Y</v>
      </c>
      <c r="N273" s="65">
        <f t="shared" si="75"/>
        <v>17</v>
      </c>
    </row>
    <row r="274" spans="1:14" ht="28.5" customHeight="1" outlineLevel="1">
      <c r="A274" s="118">
        <v>2</v>
      </c>
      <c r="B274" s="118">
        <v>21</v>
      </c>
      <c r="C274" s="69" t="s">
        <v>825</v>
      </c>
      <c r="D274" s="70" t="s">
        <v>827</v>
      </c>
      <c r="E274" s="70" t="s">
        <v>351</v>
      </c>
      <c r="F274" s="70" t="s">
        <v>965</v>
      </c>
      <c r="G274" s="70" t="s">
        <v>411</v>
      </c>
      <c r="H274" s="247" t="s">
        <v>829</v>
      </c>
      <c r="I274" s="145">
        <v>41710</v>
      </c>
      <c r="J274" s="65">
        <f t="shared" si="69"/>
        <v>18</v>
      </c>
      <c r="K274" s="238">
        <v>41836</v>
      </c>
      <c r="L274" s="163"/>
      <c r="M274" s="65" t="str">
        <f t="shared" si="74"/>
        <v>N</v>
      </c>
      <c r="N274" s="65" t="str">
        <f t="shared" si="75"/>
        <v>-</v>
      </c>
    </row>
    <row r="275" spans="1:14" ht="14.25" customHeight="1" outlineLevel="1">
      <c r="A275" s="118">
        <v>2</v>
      </c>
      <c r="B275" s="118">
        <v>20</v>
      </c>
      <c r="C275" s="69" t="s">
        <v>731</v>
      </c>
      <c r="D275" s="70" t="s">
        <v>732</v>
      </c>
      <c r="E275" s="70" t="s">
        <v>230</v>
      </c>
      <c r="F275" s="70" t="s">
        <v>733</v>
      </c>
      <c r="G275" s="70" t="s">
        <v>626</v>
      </c>
      <c r="H275" s="247" t="s">
        <v>734</v>
      </c>
      <c r="I275" s="145">
        <v>41610</v>
      </c>
      <c r="J275" s="65">
        <f t="shared" si="69"/>
        <v>31.142857142857142</v>
      </c>
      <c r="K275" s="72">
        <v>41828</v>
      </c>
      <c r="L275" s="163"/>
      <c r="M275" s="65" t="str">
        <f t="shared" si="74"/>
        <v>Y</v>
      </c>
      <c r="N275" s="65">
        <f t="shared" si="75"/>
        <v>7.1428571428571423</v>
      </c>
    </row>
    <row r="276" spans="1:14" ht="38.25" customHeight="1" outlineLevel="1">
      <c r="A276" s="118">
        <v>2</v>
      </c>
      <c r="B276" s="118">
        <v>19</v>
      </c>
      <c r="C276" s="69" t="s">
        <v>721</v>
      </c>
      <c r="D276" s="70" t="s">
        <v>723</v>
      </c>
      <c r="E276" s="70" t="s">
        <v>230</v>
      </c>
      <c r="F276" s="70" t="s">
        <v>722</v>
      </c>
      <c r="G276" s="70" t="s">
        <v>468</v>
      </c>
      <c r="H276" s="247" t="s">
        <v>961</v>
      </c>
      <c r="I276" s="145">
        <v>41598</v>
      </c>
      <c r="J276" s="65">
        <f t="shared" si="69"/>
        <v>32.285714285714285</v>
      </c>
      <c r="K276" s="72">
        <v>41824</v>
      </c>
      <c r="L276" s="250"/>
      <c r="M276" s="65" t="str">
        <f t="shared" si="74"/>
        <v>Y</v>
      </c>
      <c r="N276" s="65">
        <f t="shared" si="75"/>
        <v>8.2857142857142847</v>
      </c>
    </row>
    <row r="277" spans="1:14" ht="38.25" customHeight="1" outlineLevel="1">
      <c r="A277" s="118">
        <v>2</v>
      </c>
      <c r="B277" s="118">
        <v>18</v>
      </c>
      <c r="C277" s="69" t="s">
        <v>703</v>
      </c>
      <c r="D277" s="70" t="s">
        <v>704</v>
      </c>
      <c r="E277" s="70" t="s">
        <v>230</v>
      </c>
      <c r="F277" s="70" t="s">
        <v>705</v>
      </c>
      <c r="G277" s="70" t="s">
        <v>390</v>
      </c>
      <c r="H277" s="247" t="s">
        <v>707</v>
      </c>
      <c r="I277" s="145">
        <v>41589</v>
      </c>
      <c r="J277" s="65">
        <f t="shared" si="69"/>
        <v>33.142857142857146</v>
      </c>
      <c r="K277" s="72">
        <v>41821</v>
      </c>
      <c r="L277" s="163"/>
      <c r="M277" s="65" t="str">
        <f t="shared" si="74"/>
        <v>Y</v>
      </c>
      <c r="N277" s="65">
        <f t="shared" si="75"/>
        <v>9.1428571428571459</v>
      </c>
    </row>
    <row r="278" spans="1:14" ht="409.5" customHeight="1" outlineLevel="1">
      <c r="A278" s="118">
        <v>2</v>
      </c>
      <c r="B278" s="118">
        <v>17</v>
      </c>
      <c r="C278" s="69" t="s">
        <v>684</v>
      </c>
      <c r="D278" s="70" t="s">
        <v>687</v>
      </c>
      <c r="E278" s="70" t="s">
        <v>230</v>
      </c>
      <c r="F278" s="70" t="s">
        <v>689</v>
      </c>
      <c r="G278" s="70" t="s">
        <v>1427</v>
      </c>
      <c r="H278" s="247" t="s">
        <v>693</v>
      </c>
      <c r="I278" s="145">
        <v>41577</v>
      </c>
      <c r="J278" s="65">
        <f t="shared" si="69"/>
        <v>31.285714285714285</v>
      </c>
      <c r="K278" s="72">
        <v>41796</v>
      </c>
      <c r="L278" s="163"/>
      <c r="M278" s="65" t="str">
        <f t="shared" si="74"/>
        <v>Y</v>
      </c>
      <c r="N278" s="65">
        <f t="shared" si="75"/>
        <v>7.2857142857142847</v>
      </c>
    </row>
    <row r="279" spans="1:14" ht="71.25" customHeight="1" outlineLevel="1">
      <c r="A279" s="118">
        <v>2</v>
      </c>
      <c r="B279" s="118">
        <v>16</v>
      </c>
      <c r="C279" s="69" t="s">
        <v>670</v>
      </c>
      <c r="D279" s="70" t="s">
        <v>672</v>
      </c>
      <c r="E279" s="70" t="s">
        <v>230</v>
      </c>
      <c r="F279" s="70" t="s">
        <v>674</v>
      </c>
      <c r="G279" s="70" t="s">
        <v>433</v>
      </c>
      <c r="H279" s="247" t="s">
        <v>676</v>
      </c>
      <c r="I279" s="145">
        <v>41562</v>
      </c>
      <c r="J279" s="65">
        <f t="shared" si="69"/>
        <v>32.857142857142854</v>
      </c>
      <c r="K279" s="254">
        <v>41792</v>
      </c>
      <c r="L279" s="163"/>
      <c r="M279" s="65" t="str">
        <f t="shared" si="74"/>
        <v>Y</v>
      </c>
      <c r="N279" s="65">
        <f t="shared" si="75"/>
        <v>8.8571428571428541</v>
      </c>
    </row>
    <row r="280" spans="1:14" ht="28.5" customHeight="1" outlineLevel="1">
      <c r="A280" s="118">
        <v>2</v>
      </c>
      <c r="B280" s="118">
        <v>15</v>
      </c>
      <c r="C280" s="69" t="s">
        <v>685</v>
      </c>
      <c r="D280" s="70" t="s">
        <v>688</v>
      </c>
      <c r="E280" s="70" t="s">
        <v>230</v>
      </c>
      <c r="F280" s="70" t="s">
        <v>690</v>
      </c>
      <c r="G280" s="70" t="s">
        <v>698</v>
      </c>
      <c r="H280" s="247" t="s">
        <v>697</v>
      </c>
      <c r="I280" s="145">
        <v>41579</v>
      </c>
      <c r="J280" s="65">
        <f t="shared" si="69"/>
        <v>30.571428571428573</v>
      </c>
      <c r="K280" s="72">
        <v>41793</v>
      </c>
      <c r="L280" s="250"/>
      <c r="M280" s="65" t="str">
        <f t="shared" si="74"/>
        <v>Y</v>
      </c>
      <c r="N280" s="65">
        <f t="shared" si="75"/>
        <v>6.571428571428573</v>
      </c>
    </row>
    <row r="281" spans="1:14" ht="38.25" customHeight="1" outlineLevel="1">
      <c r="A281" s="118">
        <v>2</v>
      </c>
      <c r="B281" s="118">
        <v>14</v>
      </c>
      <c r="C281" s="69" t="s">
        <v>656</v>
      </c>
      <c r="D281" s="70" t="s">
        <v>658</v>
      </c>
      <c r="E281" s="70"/>
      <c r="F281" s="70" t="s">
        <v>660</v>
      </c>
      <c r="G281" s="70" t="s">
        <v>390</v>
      </c>
      <c r="H281" s="247" t="s">
        <v>907</v>
      </c>
      <c r="I281" s="145">
        <v>41555</v>
      </c>
      <c r="J281" s="65">
        <f t="shared" si="69"/>
        <v>33.285714285714285</v>
      </c>
      <c r="K281" s="72">
        <v>41788</v>
      </c>
      <c r="L281" s="163"/>
      <c r="M281" s="65" t="str">
        <f t="shared" si="74"/>
        <v>Y</v>
      </c>
      <c r="N281" s="65">
        <f t="shared" si="75"/>
        <v>9.2857142857142847</v>
      </c>
    </row>
    <row r="282" spans="1:14" ht="28.5" customHeight="1" outlineLevel="1">
      <c r="A282" s="118">
        <v>2</v>
      </c>
      <c r="B282" s="118">
        <v>13</v>
      </c>
      <c r="C282" s="69" t="s">
        <v>671</v>
      </c>
      <c r="D282" s="70" t="s">
        <v>673</v>
      </c>
      <c r="E282" s="70" t="s">
        <v>351</v>
      </c>
      <c r="F282" s="70" t="s">
        <v>675</v>
      </c>
      <c r="G282" s="70" t="s">
        <v>626</v>
      </c>
      <c r="H282" s="247" t="s">
        <v>677</v>
      </c>
      <c r="I282" s="145">
        <v>41569</v>
      </c>
      <c r="J282" s="65">
        <f t="shared" si="69"/>
        <v>30.285714285714285</v>
      </c>
      <c r="K282" s="72">
        <v>41781</v>
      </c>
      <c r="L282" s="163"/>
      <c r="M282" s="65" t="str">
        <f t="shared" si="74"/>
        <v>Y</v>
      </c>
      <c r="N282" s="65">
        <f t="shared" si="75"/>
        <v>6.2857142857142847</v>
      </c>
    </row>
    <row r="283" spans="1:14" ht="25.5" customHeight="1" outlineLevel="1">
      <c r="A283" s="118">
        <v>2</v>
      </c>
      <c r="B283" s="118">
        <v>12</v>
      </c>
      <c r="C283" s="69" t="s">
        <v>607</v>
      </c>
      <c r="D283" s="70" t="s">
        <v>608</v>
      </c>
      <c r="E283" s="70" t="s">
        <v>230</v>
      </c>
      <c r="F283" s="70" t="s">
        <v>609</v>
      </c>
      <c r="G283" s="70" t="s">
        <v>388</v>
      </c>
      <c r="H283" s="247" t="s">
        <v>859</v>
      </c>
      <c r="I283" s="145">
        <v>41494</v>
      </c>
      <c r="J283" s="65">
        <f t="shared" si="69"/>
        <v>41</v>
      </c>
      <c r="K283" s="72">
        <v>41781</v>
      </c>
      <c r="L283" s="163"/>
      <c r="M283" s="65" t="str">
        <f t="shared" si="74"/>
        <v>Y</v>
      </c>
      <c r="N283" s="65">
        <f t="shared" si="75"/>
        <v>17</v>
      </c>
    </row>
    <row r="284" spans="1:14" ht="28.5" customHeight="1" outlineLevel="1">
      <c r="A284" s="118">
        <v>2</v>
      </c>
      <c r="B284" s="118">
        <v>11</v>
      </c>
      <c r="C284" s="69" t="s">
        <v>617</v>
      </c>
      <c r="D284" s="70" t="s">
        <v>619</v>
      </c>
      <c r="E284" s="70" t="s">
        <v>230</v>
      </c>
      <c r="F284" s="70" t="s">
        <v>621</v>
      </c>
      <c r="G284" s="70" t="s">
        <v>433</v>
      </c>
      <c r="H284" s="247" t="s">
        <v>632</v>
      </c>
      <c r="I284" s="145">
        <v>41502</v>
      </c>
      <c r="J284" s="65">
        <f t="shared" si="69"/>
        <v>38.714285714285715</v>
      </c>
      <c r="K284" s="72">
        <v>41773</v>
      </c>
      <c r="L284" s="163"/>
      <c r="M284" s="65" t="str">
        <f t="shared" si="74"/>
        <v>Y</v>
      </c>
      <c r="N284" s="65">
        <f t="shared" si="75"/>
        <v>14.714285714285715</v>
      </c>
    </row>
    <row r="285" spans="1:14" ht="38.25" customHeight="1" outlineLevel="1">
      <c r="A285" s="118">
        <v>2</v>
      </c>
      <c r="B285" s="118">
        <v>10</v>
      </c>
      <c r="C285" s="69" t="s">
        <v>681</v>
      </c>
      <c r="D285" s="70" t="s">
        <v>699</v>
      </c>
      <c r="E285" s="70" t="s">
        <v>230</v>
      </c>
      <c r="F285" s="70" t="s">
        <v>695</v>
      </c>
      <c r="G285" s="70" t="s">
        <v>626</v>
      </c>
      <c r="H285" s="247" t="s">
        <v>700</v>
      </c>
      <c r="I285" s="145">
        <v>41573</v>
      </c>
      <c r="J285" s="65">
        <f t="shared" si="69"/>
        <v>26.857142857142858</v>
      </c>
      <c r="K285" s="72">
        <v>41761</v>
      </c>
      <c r="L285" s="163"/>
      <c r="M285" s="65" t="str">
        <f t="shared" si="74"/>
        <v>Y</v>
      </c>
      <c r="N285" s="65">
        <f t="shared" si="75"/>
        <v>2.8571428571428577</v>
      </c>
    </row>
    <row r="286" spans="1:14" ht="28.5" customHeight="1" outlineLevel="1">
      <c r="A286" s="118">
        <v>2</v>
      </c>
      <c r="B286" s="118">
        <v>9</v>
      </c>
      <c r="C286" s="69" t="s">
        <v>645</v>
      </c>
      <c r="D286" s="70" t="s">
        <v>646</v>
      </c>
      <c r="E286" s="70" t="s">
        <v>230</v>
      </c>
      <c r="F286" s="70" t="s">
        <v>647</v>
      </c>
      <c r="G286" s="70" t="s">
        <v>390</v>
      </c>
      <c r="H286" s="247" t="s">
        <v>648</v>
      </c>
      <c r="I286" s="145">
        <v>41540</v>
      </c>
      <c r="J286" s="65">
        <f t="shared" si="69"/>
        <v>30.428571428571427</v>
      </c>
      <c r="K286" s="72">
        <v>41753</v>
      </c>
      <c r="L286" s="163"/>
      <c r="M286" s="65" t="str">
        <f t="shared" si="74"/>
        <v>Y</v>
      </c>
      <c r="N286" s="65">
        <f t="shared" si="75"/>
        <v>6.428571428571427</v>
      </c>
    </row>
    <row r="287" spans="1:14" ht="38.25" customHeight="1" outlineLevel="1">
      <c r="A287" s="118">
        <v>2</v>
      </c>
      <c r="B287" s="118">
        <v>8</v>
      </c>
      <c r="C287" s="69" t="s">
        <v>470</v>
      </c>
      <c r="D287" s="70" t="s">
        <v>471</v>
      </c>
      <c r="E287" s="70" t="s">
        <v>230</v>
      </c>
      <c r="F287" s="70" t="s">
        <v>472</v>
      </c>
      <c r="G287" s="70" t="s">
        <v>411</v>
      </c>
      <c r="H287" s="247" t="s">
        <v>477</v>
      </c>
      <c r="I287" s="145">
        <v>41361</v>
      </c>
      <c r="J287" s="65">
        <f t="shared" si="69"/>
        <v>52</v>
      </c>
      <c r="K287" s="72">
        <v>41725</v>
      </c>
      <c r="L287" s="163"/>
      <c r="M287" s="65" t="str">
        <f t="shared" si="74"/>
        <v>Y</v>
      </c>
      <c r="N287" s="65">
        <f t="shared" si="75"/>
        <v>28</v>
      </c>
    </row>
    <row r="288" spans="1:14" ht="42.75" customHeight="1" outlineLevel="1">
      <c r="A288" s="118">
        <v>2</v>
      </c>
      <c r="B288" s="118">
        <v>7</v>
      </c>
      <c r="C288" s="69" t="s">
        <v>628</v>
      </c>
      <c r="D288" s="70" t="s">
        <v>629</v>
      </c>
      <c r="E288" s="70" t="s">
        <v>230</v>
      </c>
      <c r="F288" s="70" t="s">
        <v>630</v>
      </c>
      <c r="G288" s="70" t="s">
        <v>626</v>
      </c>
      <c r="H288" s="247" t="s">
        <v>631</v>
      </c>
      <c r="I288" s="145">
        <v>41508</v>
      </c>
      <c r="J288" s="65">
        <f t="shared" si="69"/>
        <v>30.857142857142858</v>
      </c>
      <c r="K288" s="72">
        <v>41724</v>
      </c>
      <c r="L288" s="250"/>
      <c r="M288" s="65" t="str">
        <f t="shared" si="74"/>
        <v>Y</v>
      </c>
      <c r="N288" s="65">
        <f t="shared" si="75"/>
        <v>6.8571428571428577</v>
      </c>
    </row>
    <row r="289" spans="1:14" ht="28.5" customHeight="1" outlineLevel="1">
      <c r="A289" s="118">
        <v>2</v>
      </c>
      <c r="B289" s="118">
        <v>6</v>
      </c>
      <c r="C289" s="69" t="s">
        <v>598</v>
      </c>
      <c r="D289" s="70" t="s">
        <v>600</v>
      </c>
      <c r="E289" s="70" t="s">
        <v>230</v>
      </c>
      <c r="F289" s="70" t="s">
        <v>602</v>
      </c>
      <c r="G289" s="70" t="s">
        <v>468</v>
      </c>
      <c r="H289" s="247" t="s">
        <v>603</v>
      </c>
      <c r="I289" s="145">
        <v>41492</v>
      </c>
      <c r="J289" s="65">
        <f t="shared" si="69"/>
        <v>32.285714285714285</v>
      </c>
      <c r="K289" s="72">
        <v>41718</v>
      </c>
      <c r="L289" s="163"/>
      <c r="M289" s="65" t="str">
        <f t="shared" si="74"/>
        <v>Y</v>
      </c>
      <c r="N289" s="65">
        <f t="shared" si="75"/>
        <v>8.2857142857142847</v>
      </c>
    </row>
    <row r="290" spans="1:14" ht="28.5" customHeight="1" outlineLevel="1">
      <c r="A290" s="118">
        <v>2</v>
      </c>
      <c r="B290" s="118">
        <v>5</v>
      </c>
      <c r="C290" s="156" t="s">
        <v>543</v>
      </c>
      <c r="D290" s="157" t="s">
        <v>544</v>
      </c>
      <c r="E290" s="157" t="s">
        <v>230</v>
      </c>
      <c r="F290" s="157" t="s">
        <v>545</v>
      </c>
      <c r="G290" s="157" t="s">
        <v>468</v>
      </c>
      <c r="H290" s="255" t="s">
        <v>549</v>
      </c>
      <c r="I290" s="159">
        <v>41417</v>
      </c>
      <c r="J290" s="65">
        <f t="shared" si="69"/>
        <v>41.714285714285715</v>
      </c>
      <c r="K290" s="236">
        <v>41709</v>
      </c>
      <c r="L290" s="250"/>
      <c r="M290" s="65" t="str">
        <f t="shared" si="74"/>
        <v>Y</v>
      </c>
      <c r="N290" s="65">
        <f t="shared" si="75"/>
        <v>17.714285714285715</v>
      </c>
    </row>
    <row r="291" spans="1:14" ht="38.25" customHeight="1" outlineLevel="1">
      <c r="A291" s="118">
        <v>2</v>
      </c>
      <c r="B291" s="118">
        <v>4</v>
      </c>
      <c r="C291" s="69" t="s">
        <v>597</v>
      </c>
      <c r="D291" s="70" t="s">
        <v>599</v>
      </c>
      <c r="E291" s="70" t="s">
        <v>230</v>
      </c>
      <c r="F291" s="70" t="s">
        <v>601</v>
      </c>
      <c r="G291" s="70" t="s">
        <v>390</v>
      </c>
      <c r="H291" s="247" t="s">
        <v>604</v>
      </c>
      <c r="I291" s="145">
        <v>41488</v>
      </c>
      <c r="J291" s="65">
        <f t="shared" si="69"/>
        <v>29.571428571428573</v>
      </c>
      <c r="K291" s="72">
        <v>41695</v>
      </c>
      <c r="L291" s="163"/>
      <c r="M291" s="65" t="str">
        <f t="shared" si="74"/>
        <v>Y</v>
      </c>
      <c r="N291" s="65">
        <f t="shared" si="75"/>
        <v>5.571428571428573</v>
      </c>
    </row>
    <row r="292" spans="1:14" ht="28.5" customHeight="1" outlineLevel="1">
      <c r="A292" s="118">
        <v>2</v>
      </c>
      <c r="B292" s="118">
        <v>3</v>
      </c>
      <c r="C292" s="69" t="s">
        <v>521</v>
      </c>
      <c r="D292" s="70" t="s">
        <v>522</v>
      </c>
      <c r="E292" s="70" t="s">
        <v>230</v>
      </c>
      <c r="F292" s="70" t="s">
        <v>523</v>
      </c>
      <c r="G292" s="70" t="s">
        <v>433</v>
      </c>
      <c r="H292" s="247" t="s">
        <v>528</v>
      </c>
      <c r="I292" s="145">
        <v>41404</v>
      </c>
      <c r="J292" s="65">
        <f t="shared" si="69"/>
        <v>41.571428571428569</v>
      </c>
      <c r="K292" s="72">
        <v>41695</v>
      </c>
      <c r="L292" s="163"/>
      <c r="M292" s="65" t="str">
        <f t="shared" si="74"/>
        <v>Y</v>
      </c>
      <c r="N292" s="65">
        <f t="shared" si="75"/>
        <v>17.571428571428569</v>
      </c>
    </row>
    <row r="293" spans="1:14" ht="25.5" customHeight="1" outlineLevel="1">
      <c r="A293" s="118">
        <v>2</v>
      </c>
      <c r="B293" s="118">
        <v>2</v>
      </c>
      <c r="C293" s="256" t="s">
        <v>534</v>
      </c>
      <c r="D293" s="257" t="s">
        <v>535</v>
      </c>
      <c r="E293" s="257" t="s">
        <v>230</v>
      </c>
      <c r="F293" s="257" t="s">
        <v>536</v>
      </c>
      <c r="G293" s="257" t="s">
        <v>383</v>
      </c>
      <c r="H293" s="258" t="s">
        <v>537</v>
      </c>
      <c r="I293" s="259">
        <v>41410</v>
      </c>
      <c r="J293" s="65">
        <f t="shared" si="69"/>
        <v>37.714285714285715</v>
      </c>
      <c r="K293" s="185">
        <v>41674</v>
      </c>
      <c r="L293" s="260"/>
      <c r="M293" s="65" t="str">
        <f t="shared" si="74"/>
        <v>Y</v>
      </c>
      <c r="N293" s="65">
        <f t="shared" si="75"/>
        <v>13.714285714285715</v>
      </c>
    </row>
    <row r="294" spans="1:14" ht="28.5" customHeight="1" outlineLevel="1">
      <c r="A294" s="118">
        <v>2</v>
      </c>
      <c r="B294" s="118">
        <v>1</v>
      </c>
      <c r="C294" s="256" t="s">
        <v>465</v>
      </c>
      <c r="D294" s="257" t="s">
        <v>466</v>
      </c>
      <c r="E294" s="257" t="s">
        <v>351</v>
      </c>
      <c r="F294" s="257" t="s">
        <v>515</v>
      </c>
      <c r="G294" s="257" t="s">
        <v>388</v>
      </c>
      <c r="H294" s="258" t="s">
        <v>469</v>
      </c>
      <c r="I294" s="259">
        <v>41351</v>
      </c>
      <c r="J294" s="65">
        <f t="shared" si="69"/>
        <v>41.571428571428569</v>
      </c>
      <c r="K294" s="185">
        <v>41642</v>
      </c>
      <c r="L294" s="163"/>
      <c r="M294" s="65" t="str">
        <f t="shared" si="74"/>
        <v>Y</v>
      </c>
      <c r="N294" s="65">
        <f t="shared" si="75"/>
        <v>17.571428571428569</v>
      </c>
    </row>
    <row r="295" spans="1:14" ht="15">
      <c r="A295" s="281" t="s">
        <v>532</v>
      </c>
      <c r="B295" s="280"/>
      <c r="C295" s="280"/>
      <c r="D295" s="280"/>
      <c r="E295" s="280"/>
      <c r="F295" s="280"/>
      <c r="G295" s="280"/>
      <c r="H295" s="280"/>
      <c r="I295" s="280"/>
      <c r="J295" s="280"/>
      <c r="K295" s="280"/>
      <c r="L295" s="280"/>
      <c r="M295" s="56"/>
      <c r="N295" s="282"/>
    </row>
    <row r="296" spans="1:14" ht="28.5" customHeight="1" outlineLevel="1">
      <c r="A296" s="118">
        <v>1</v>
      </c>
      <c r="B296" s="118">
        <v>15</v>
      </c>
      <c r="C296" s="69" t="s">
        <v>423</v>
      </c>
      <c r="D296" s="70" t="s">
        <v>425</v>
      </c>
      <c r="E296" s="70" t="s">
        <v>230</v>
      </c>
      <c r="F296" s="70" t="s">
        <v>427</v>
      </c>
      <c r="G296" s="70" t="s">
        <v>433</v>
      </c>
      <c r="H296" s="247" t="s">
        <v>432</v>
      </c>
      <c r="I296" s="145">
        <v>41304</v>
      </c>
      <c r="J296" s="65">
        <f>(K296-I296)/7</f>
        <v>46</v>
      </c>
      <c r="K296" s="72">
        <v>41626</v>
      </c>
      <c r="L296" s="163"/>
      <c r="M296" s="65" t="str">
        <f t="shared" ref="M296:M310" si="76">IF(J296&gt;24,"Y","N")</f>
        <v>Y</v>
      </c>
      <c r="N296" s="65">
        <f t="shared" ref="N296:N310" si="77">IF(M296="Y",J296-24,"-")</f>
        <v>22</v>
      </c>
    </row>
    <row r="297" spans="1:14" ht="38.25" customHeight="1" outlineLevel="1">
      <c r="A297" s="118">
        <v>1</v>
      </c>
      <c r="B297" s="118">
        <v>14</v>
      </c>
      <c r="C297" s="256" t="s">
        <v>572</v>
      </c>
      <c r="D297" s="257" t="s">
        <v>574</v>
      </c>
      <c r="E297" s="257" t="s">
        <v>230</v>
      </c>
      <c r="F297" s="257" t="s">
        <v>576</v>
      </c>
      <c r="G297" s="257" t="s">
        <v>433</v>
      </c>
      <c r="H297" s="258" t="s">
        <v>580</v>
      </c>
      <c r="I297" s="259">
        <v>41449</v>
      </c>
      <c r="J297" s="110">
        <f>(K297-I297)/7</f>
        <v>24.571428571428573</v>
      </c>
      <c r="K297" s="185">
        <v>41621</v>
      </c>
      <c r="L297" s="163"/>
      <c r="M297" s="65" t="str">
        <f t="shared" si="76"/>
        <v>Y</v>
      </c>
      <c r="N297" s="65">
        <f t="shared" si="77"/>
        <v>0.57142857142857295</v>
      </c>
    </row>
    <row r="298" spans="1:14" ht="28.5" customHeight="1" outlineLevel="1">
      <c r="A298" s="118">
        <v>1</v>
      </c>
      <c r="B298" s="118">
        <v>13</v>
      </c>
      <c r="C298" s="256" t="s">
        <v>618</v>
      </c>
      <c r="D298" s="257" t="s">
        <v>620</v>
      </c>
      <c r="E298" s="257" t="s">
        <v>230</v>
      </c>
      <c r="F298" s="257" t="s">
        <v>622</v>
      </c>
      <c r="G298" s="257" t="s">
        <v>433</v>
      </c>
      <c r="H298" s="258" t="s">
        <v>627</v>
      </c>
      <c r="I298" s="259">
        <v>41508</v>
      </c>
      <c r="J298" s="110">
        <f>(K298-I298)/7</f>
        <v>15.857142857142858</v>
      </c>
      <c r="K298" s="185">
        <v>41619</v>
      </c>
      <c r="L298" s="163"/>
      <c r="M298" s="65" t="str">
        <f t="shared" si="76"/>
        <v>N</v>
      </c>
      <c r="N298" s="65" t="str">
        <f t="shared" si="77"/>
        <v>-</v>
      </c>
    </row>
    <row r="299" spans="1:14" ht="28.5" customHeight="1" outlineLevel="1">
      <c r="A299" s="118">
        <v>1</v>
      </c>
      <c r="B299" s="118">
        <v>12</v>
      </c>
      <c r="C299" s="256" t="s">
        <v>463</v>
      </c>
      <c r="D299" s="257" t="s">
        <v>464</v>
      </c>
      <c r="E299" s="257" t="s">
        <v>351</v>
      </c>
      <c r="F299" s="257" t="s">
        <v>616</v>
      </c>
      <c r="G299" s="257" t="s">
        <v>468</v>
      </c>
      <c r="H299" s="258" t="s">
        <v>467</v>
      </c>
      <c r="I299" s="259">
        <v>41341</v>
      </c>
      <c r="J299" s="110">
        <f>(K299-I299)/7</f>
        <v>37.714285714285715</v>
      </c>
      <c r="K299" s="261">
        <v>41605</v>
      </c>
      <c r="L299" s="182"/>
      <c r="M299" s="65" t="str">
        <f t="shared" si="76"/>
        <v>Y</v>
      </c>
      <c r="N299" s="65">
        <f t="shared" si="77"/>
        <v>13.714285714285715</v>
      </c>
    </row>
    <row r="300" spans="1:14" ht="28.5" customHeight="1" outlineLevel="1">
      <c r="A300" s="118">
        <v>1</v>
      </c>
      <c r="B300" s="118">
        <v>11</v>
      </c>
      <c r="C300" s="256"/>
      <c r="D300" s="257" t="s">
        <v>3751</v>
      </c>
      <c r="E300" s="257"/>
      <c r="F300" s="257" t="s">
        <v>3752</v>
      </c>
      <c r="G300" s="257"/>
      <c r="H300" s="340" t="s">
        <v>3750</v>
      </c>
      <c r="I300" s="259"/>
      <c r="J300" s="110"/>
      <c r="K300" s="261">
        <v>41599</v>
      </c>
      <c r="L300" s="182"/>
      <c r="M300" s="65"/>
      <c r="N300" s="65"/>
    </row>
    <row r="301" spans="1:14" ht="38.25" customHeight="1" outlineLevel="1">
      <c r="A301" s="118">
        <v>1</v>
      </c>
      <c r="B301" s="118">
        <v>10</v>
      </c>
      <c r="C301" s="256" t="s">
        <v>573</v>
      </c>
      <c r="D301" s="257" t="s">
        <v>575</v>
      </c>
      <c r="E301" s="257" t="s">
        <v>351</v>
      </c>
      <c r="F301" s="257" t="s">
        <v>577</v>
      </c>
      <c r="G301" s="257" t="s">
        <v>383</v>
      </c>
      <c r="H301" s="258" t="s">
        <v>581</v>
      </c>
      <c r="I301" s="259">
        <v>41449</v>
      </c>
      <c r="J301" s="110">
        <f t="shared" ref="J301:J310" si="78">(K301-I301)/7</f>
        <v>19.571428571428573</v>
      </c>
      <c r="K301" s="185">
        <v>41586</v>
      </c>
      <c r="L301" s="182"/>
      <c r="M301" s="65" t="str">
        <f t="shared" si="76"/>
        <v>N</v>
      </c>
      <c r="N301" s="65" t="str">
        <f t="shared" si="77"/>
        <v>-</v>
      </c>
    </row>
    <row r="302" spans="1:14" s="260" customFormat="1" ht="28.5" customHeight="1" outlineLevel="1">
      <c r="A302" s="118">
        <v>1</v>
      </c>
      <c r="B302" s="118">
        <v>9</v>
      </c>
      <c r="C302" s="256" t="s">
        <v>483</v>
      </c>
      <c r="D302" s="257" t="s">
        <v>485</v>
      </c>
      <c r="E302" s="257" t="s">
        <v>230</v>
      </c>
      <c r="F302" s="257" t="s">
        <v>487</v>
      </c>
      <c r="G302" s="257" t="s">
        <v>468</v>
      </c>
      <c r="H302" s="258" t="s">
        <v>490</v>
      </c>
      <c r="I302" s="259">
        <v>41362</v>
      </c>
      <c r="J302" s="110">
        <f t="shared" si="78"/>
        <v>30.857142857142858</v>
      </c>
      <c r="K302" s="185">
        <v>41578</v>
      </c>
      <c r="L302" s="262"/>
      <c r="M302" s="65" t="str">
        <f t="shared" si="76"/>
        <v>Y</v>
      </c>
      <c r="N302" s="65">
        <f t="shared" si="77"/>
        <v>6.8571428571428577</v>
      </c>
    </row>
    <row r="303" spans="1:14" ht="28.5" customHeight="1" outlineLevel="1">
      <c r="A303" s="118">
        <v>1</v>
      </c>
      <c r="B303" s="118">
        <v>8</v>
      </c>
      <c r="C303" s="256" t="s">
        <v>482</v>
      </c>
      <c r="D303" s="257" t="s">
        <v>484</v>
      </c>
      <c r="E303" s="257" t="s">
        <v>351</v>
      </c>
      <c r="F303" s="257" t="s">
        <v>486</v>
      </c>
      <c r="G303" s="257" t="s">
        <v>390</v>
      </c>
      <c r="H303" s="258" t="s">
        <v>489</v>
      </c>
      <c r="I303" s="259">
        <v>41362</v>
      </c>
      <c r="J303" s="110">
        <f t="shared" si="78"/>
        <v>30</v>
      </c>
      <c r="K303" s="185">
        <v>41572</v>
      </c>
      <c r="L303" s="182"/>
      <c r="M303" s="65" t="str">
        <f t="shared" si="76"/>
        <v>Y</v>
      </c>
      <c r="N303" s="65">
        <f t="shared" si="77"/>
        <v>6</v>
      </c>
    </row>
    <row r="304" spans="1:14" ht="38.25" customHeight="1" outlineLevel="1">
      <c r="A304" s="118">
        <v>1</v>
      </c>
      <c r="B304" s="118">
        <v>7</v>
      </c>
      <c r="C304" s="256" t="s">
        <v>420</v>
      </c>
      <c r="D304" s="257" t="s">
        <v>421</v>
      </c>
      <c r="E304" s="257" t="s">
        <v>230</v>
      </c>
      <c r="F304" s="257" t="s">
        <v>422</v>
      </c>
      <c r="G304" s="257" t="s">
        <v>388</v>
      </c>
      <c r="H304" s="258" t="s">
        <v>663</v>
      </c>
      <c r="I304" s="259">
        <v>41304</v>
      </c>
      <c r="J304" s="110">
        <f t="shared" si="78"/>
        <v>37.714285714285715</v>
      </c>
      <c r="K304" s="185">
        <v>41568</v>
      </c>
      <c r="L304" s="262"/>
      <c r="M304" s="65" t="str">
        <f t="shared" si="76"/>
        <v>Y</v>
      </c>
      <c r="N304" s="65">
        <f t="shared" si="77"/>
        <v>13.714285714285715</v>
      </c>
    </row>
    <row r="305" spans="1:14" s="260" customFormat="1" ht="28.5" customHeight="1" outlineLevel="1">
      <c r="A305" s="118">
        <v>1</v>
      </c>
      <c r="B305" s="118">
        <v>6</v>
      </c>
      <c r="C305" s="256" t="s">
        <v>370</v>
      </c>
      <c r="D305" s="257" t="s">
        <v>371</v>
      </c>
      <c r="E305" s="257" t="s">
        <v>351</v>
      </c>
      <c r="F305" s="257" t="s">
        <v>372</v>
      </c>
      <c r="G305" s="257" t="s">
        <v>390</v>
      </c>
      <c r="H305" s="258" t="s">
        <v>373</v>
      </c>
      <c r="I305" s="259">
        <v>41256</v>
      </c>
      <c r="J305" s="110">
        <f t="shared" si="78"/>
        <v>44.857142857142854</v>
      </c>
      <c r="K305" s="185">
        <v>41570</v>
      </c>
      <c r="L305" s="182"/>
      <c r="M305" s="65" t="str">
        <f t="shared" si="76"/>
        <v>Y</v>
      </c>
      <c r="N305" s="65">
        <f t="shared" si="77"/>
        <v>20.857142857142854</v>
      </c>
    </row>
    <row r="306" spans="1:14" ht="28.5" customHeight="1" outlineLevel="1">
      <c r="A306" s="118">
        <v>1</v>
      </c>
      <c r="B306" s="118">
        <v>5</v>
      </c>
      <c r="C306" s="256" t="s">
        <v>395</v>
      </c>
      <c r="D306" s="257" t="s">
        <v>396</v>
      </c>
      <c r="E306" s="257" t="s">
        <v>230</v>
      </c>
      <c r="F306" s="257" t="s">
        <v>397</v>
      </c>
      <c r="G306" s="257" t="s">
        <v>390</v>
      </c>
      <c r="H306" s="258" t="s">
        <v>398</v>
      </c>
      <c r="I306" s="259">
        <v>41283</v>
      </c>
      <c r="J306" s="110">
        <f t="shared" si="78"/>
        <v>30.142857142857142</v>
      </c>
      <c r="K306" s="185">
        <v>41494</v>
      </c>
      <c r="L306" s="182"/>
      <c r="M306" s="65" t="str">
        <f t="shared" si="76"/>
        <v>Y</v>
      </c>
      <c r="N306" s="65">
        <f t="shared" si="77"/>
        <v>6.1428571428571423</v>
      </c>
    </row>
    <row r="307" spans="1:14" ht="28.5" customHeight="1" outlineLevel="1">
      <c r="A307" s="118">
        <v>1</v>
      </c>
      <c r="B307" s="118">
        <v>4</v>
      </c>
      <c r="C307" s="256" t="s">
        <v>405</v>
      </c>
      <c r="D307" s="257" t="s">
        <v>409</v>
      </c>
      <c r="E307" s="257" t="s">
        <v>230</v>
      </c>
      <c r="F307" s="257" t="s">
        <v>406</v>
      </c>
      <c r="G307" s="257" t="s">
        <v>411</v>
      </c>
      <c r="H307" s="258" t="s">
        <v>410</v>
      </c>
      <c r="I307" s="259">
        <v>41291</v>
      </c>
      <c r="J307" s="110">
        <f t="shared" si="78"/>
        <v>24.571428571428573</v>
      </c>
      <c r="K307" s="185">
        <v>41463</v>
      </c>
      <c r="M307" s="65" t="str">
        <f t="shared" si="76"/>
        <v>Y</v>
      </c>
      <c r="N307" s="65">
        <f t="shared" si="77"/>
        <v>0.57142857142857295</v>
      </c>
    </row>
    <row r="308" spans="1:14" ht="28.5" customHeight="1" outlineLevel="1">
      <c r="A308" s="118">
        <v>1</v>
      </c>
      <c r="B308" s="118">
        <v>3</v>
      </c>
      <c r="C308" s="256" t="s">
        <v>424</v>
      </c>
      <c r="D308" s="257" t="s">
        <v>426</v>
      </c>
      <c r="E308" s="257" t="s">
        <v>230</v>
      </c>
      <c r="F308" s="257" t="s">
        <v>428</v>
      </c>
      <c r="G308" s="257" t="s">
        <v>411</v>
      </c>
      <c r="H308" s="258" t="s">
        <v>434</v>
      </c>
      <c r="I308" s="259">
        <v>41304</v>
      </c>
      <c r="J308" s="110">
        <f t="shared" si="78"/>
        <v>18.428571428571427</v>
      </c>
      <c r="K308" s="185">
        <v>41433</v>
      </c>
      <c r="M308" s="65" t="str">
        <f t="shared" si="76"/>
        <v>N</v>
      </c>
      <c r="N308" s="65" t="str">
        <f t="shared" si="77"/>
        <v>-</v>
      </c>
    </row>
    <row r="309" spans="1:14" ht="25.5" customHeight="1" outlineLevel="1">
      <c r="A309" s="118">
        <v>1</v>
      </c>
      <c r="B309" s="118">
        <v>2</v>
      </c>
      <c r="C309" s="256" t="s">
        <v>359</v>
      </c>
      <c r="D309" s="257" t="s">
        <v>360</v>
      </c>
      <c r="E309" s="257" t="s">
        <v>6</v>
      </c>
      <c r="F309" s="257" t="s">
        <v>361</v>
      </c>
      <c r="G309" s="257" t="s">
        <v>390</v>
      </c>
      <c r="H309" s="258" t="s">
        <v>365</v>
      </c>
      <c r="I309" s="259">
        <v>41241</v>
      </c>
      <c r="J309" s="110">
        <f t="shared" si="78"/>
        <v>27</v>
      </c>
      <c r="K309" s="185">
        <v>41430</v>
      </c>
      <c r="M309" s="65" t="str">
        <f t="shared" si="76"/>
        <v>Y</v>
      </c>
      <c r="N309" s="65">
        <f t="shared" si="77"/>
        <v>3</v>
      </c>
    </row>
    <row r="310" spans="1:14" ht="28.5" customHeight="1" outlineLevel="1">
      <c r="A310" s="118">
        <v>1</v>
      </c>
      <c r="B310" s="118">
        <v>1</v>
      </c>
      <c r="C310" s="256" t="s">
        <v>206</v>
      </c>
      <c r="D310" s="257" t="s">
        <v>211</v>
      </c>
      <c r="E310" s="257" t="s">
        <v>208</v>
      </c>
      <c r="F310" s="257" t="s">
        <v>533</v>
      </c>
      <c r="G310" s="263"/>
      <c r="H310" s="258" t="s">
        <v>212</v>
      </c>
      <c r="I310" s="259">
        <v>41085</v>
      </c>
      <c r="J310" s="110">
        <f t="shared" si="78"/>
        <v>47.142857142857146</v>
      </c>
      <c r="K310" s="185">
        <v>41415</v>
      </c>
      <c r="M310" s="65" t="str">
        <f t="shared" si="76"/>
        <v>Y</v>
      </c>
      <c r="N310" s="65">
        <f t="shared" si="77"/>
        <v>23.142857142857146</v>
      </c>
    </row>
  </sheetData>
  <mergeCells count="2">
    <mergeCell ref="F3:F4"/>
    <mergeCell ref="G3:G4"/>
  </mergeCells>
  <conditionalFormatting sqref="C310:I310 K310">
    <cfRule type="expression" dxfId="13026" priority="3934">
      <formula>INDIRECT("L"&amp;ROW())="Office"</formula>
    </cfRule>
    <cfRule type="expression" dxfId="13025" priority="3935">
      <formula>INDIRECT("L"&amp;ROW())="Editor"</formula>
    </cfRule>
    <cfRule type="expression" dxfId="13024" priority="3936">
      <formula>INDIRECT("L"&amp;ROW())="PPP"</formula>
    </cfRule>
    <cfRule type="expression" dxfId="13023" priority="3937">
      <formula>INDIRECT("L"&amp;ROW())="Author"</formula>
    </cfRule>
    <cfRule type="expression" dxfId="13022" priority="3938">
      <formula>INDIRECT("L"&amp;ROW())="Author"</formula>
    </cfRule>
  </conditionalFormatting>
  <conditionalFormatting sqref="C309:I309 K309">
    <cfRule type="expression" dxfId="13021" priority="3929">
      <formula>INDIRECT("L"&amp;ROW())="Office"</formula>
    </cfRule>
    <cfRule type="expression" dxfId="13020" priority="3930">
      <formula>INDIRECT("L"&amp;ROW())="Editor"</formula>
    </cfRule>
    <cfRule type="expression" dxfId="13019" priority="3931">
      <formula>INDIRECT("L"&amp;ROW())="PPP"</formula>
    </cfRule>
    <cfRule type="expression" dxfId="13018" priority="3932">
      <formula>INDIRECT("L"&amp;ROW())="Author"</formula>
    </cfRule>
    <cfRule type="expression" dxfId="13017" priority="3933">
      <formula>INDIRECT("L"&amp;ROW())="Author"</formula>
    </cfRule>
  </conditionalFormatting>
  <conditionalFormatting sqref="C308:I308 L294 L266:L292 K268:K294 C259:I259 L250:L263 C245:D245 E244:I245 K252:K265 C214:I216 K214:L216 K296:K308 L296:L306">
    <cfRule type="expression" dxfId="13016" priority="3924">
      <formula>INDIRECT("M"&amp;ROW())="Office"</formula>
    </cfRule>
    <cfRule type="expression" dxfId="13015" priority="3925">
      <formula>INDIRECT("M"&amp;ROW())="Editor"</formula>
    </cfRule>
    <cfRule type="expression" dxfId="13014" priority="3926">
      <formula>INDIRECT("M"&amp;ROW())="PPP"</formula>
    </cfRule>
    <cfRule type="expression" dxfId="13013" priority="3927">
      <formula>INDIRECT("M"&amp;ROW())="Author"</formula>
    </cfRule>
    <cfRule type="expression" dxfId="13012" priority="3928">
      <formula>INDIRECT("M"&amp;ROW())="Author"</formula>
    </cfRule>
  </conditionalFormatting>
  <conditionalFormatting sqref="C307:I307">
    <cfRule type="expression" dxfId="13011" priority="3919">
      <formula>INDIRECT("M"&amp;ROW())="Office"</formula>
    </cfRule>
    <cfRule type="expression" dxfId="13010" priority="3920">
      <formula>INDIRECT("M"&amp;ROW())="Editor"</formula>
    </cfRule>
    <cfRule type="expression" dxfId="13009" priority="3921">
      <formula>INDIRECT("M"&amp;ROW())="PPP"</formula>
    </cfRule>
    <cfRule type="expression" dxfId="13008" priority="3922">
      <formula>INDIRECT("M"&amp;ROW())="Author"</formula>
    </cfRule>
    <cfRule type="expression" dxfId="13007" priority="3923">
      <formula>INDIRECT("M"&amp;ROW())="Author"</formula>
    </cfRule>
  </conditionalFormatting>
  <conditionalFormatting sqref="C306:I306">
    <cfRule type="expression" dxfId="13006" priority="3914">
      <formula>INDIRECT("M"&amp;ROW())="Office"</formula>
    </cfRule>
    <cfRule type="expression" dxfId="13005" priority="3915">
      <formula>INDIRECT("M"&amp;ROW())="Editor"</formula>
    </cfRule>
    <cfRule type="expression" dxfId="13004" priority="3916">
      <formula>INDIRECT("M"&amp;ROW())="PPP"</formula>
    </cfRule>
    <cfRule type="expression" dxfId="13003" priority="3917">
      <formula>INDIRECT("M"&amp;ROW())="Author"</formula>
    </cfRule>
    <cfRule type="expression" dxfId="13002" priority="3918">
      <formula>INDIRECT("M"&amp;ROW())="Author"</formula>
    </cfRule>
  </conditionalFormatting>
  <conditionalFormatting sqref="C305:I305">
    <cfRule type="expression" dxfId="13001" priority="3909">
      <formula>INDIRECT("M"&amp;ROW())="Office"</formula>
    </cfRule>
    <cfRule type="expression" dxfId="13000" priority="3910">
      <formula>INDIRECT("M"&amp;ROW())="Editor"</formula>
    </cfRule>
    <cfRule type="expression" dxfId="12999" priority="3911">
      <formula>INDIRECT("M"&amp;ROW())="PPP"</formula>
    </cfRule>
    <cfRule type="expression" dxfId="12998" priority="3912">
      <formula>INDIRECT("M"&amp;ROW())="Author"</formula>
    </cfRule>
    <cfRule type="expression" dxfId="12997" priority="3913">
      <formula>INDIRECT("M"&amp;ROW())="Author"</formula>
    </cfRule>
  </conditionalFormatting>
  <conditionalFormatting sqref="C304:I304">
    <cfRule type="expression" dxfId="12996" priority="3904">
      <formula>INDIRECT("M"&amp;ROW())="Office"</formula>
    </cfRule>
    <cfRule type="expression" dxfId="12995" priority="3905">
      <formula>INDIRECT("M"&amp;ROW())="Editor"</formula>
    </cfRule>
    <cfRule type="expression" dxfId="12994" priority="3906">
      <formula>INDIRECT("M"&amp;ROW())="PPP"</formula>
    </cfRule>
    <cfRule type="expression" dxfId="12993" priority="3907">
      <formula>INDIRECT("M"&amp;ROW())="Author"</formula>
    </cfRule>
    <cfRule type="expression" dxfId="12992" priority="3908">
      <formula>INDIRECT("M"&amp;ROW())="Author"</formula>
    </cfRule>
  </conditionalFormatting>
  <conditionalFormatting sqref="C303:I303">
    <cfRule type="expression" dxfId="12991" priority="3899">
      <formula>INDIRECT("M"&amp;ROW())="Office"</formula>
    </cfRule>
    <cfRule type="expression" dxfId="12990" priority="3900">
      <formula>INDIRECT("M"&amp;ROW())="Editor"</formula>
    </cfRule>
    <cfRule type="expression" dxfId="12989" priority="3901">
      <formula>INDIRECT("M"&amp;ROW())="PPP"</formula>
    </cfRule>
    <cfRule type="expression" dxfId="12988" priority="3902">
      <formula>INDIRECT("M"&amp;ROW())="Author"</formula>
    </cfRule>
    <cfRule type="expression" dxfId="12987" priority="3903">
      <formula>INDIRECT("M"&amp;ROW())="Author"</formula>
    </cfRule>
  </conditionalFormatting>
  <conditionalFormatting sqref="C302:I302">
    <cfRule type="expression" dxfId="12986" priority="3894">
      <formula>INDIRECT("M"&amp;ROW())="Office"</formula>
    </cfRule>
    <cfRule type="expression" dxfId="12985" priority="3895">
      <formula>INDIRECT("M"&amp;ROW())="Editor"</formula>
    </cfRule>
    <cfRule type="expression" dxfId="12984" priority="3896">
      <formula>INDIRECT("M"&amp;ROW())="PPP"</formula>
    </cfRule>
    <cfRule type="expression" dxfId="12983" priority="3897">
      <formula>INDIRECT("M"&amp;ROW())="Author"</formula>
    </cfRule>
    <cfRule type="expression" dxfId="12982" priority="3898">
      <formula>INDIRECT("M"&amp;ROW())="Author"</formula>
    </cfRule>
  </conditionalFormatting>
  <conditionalFormatting sqref="C301:I301">
    <cfRule type="expression" dxfId="12981" priority="3889">
      <formula>INDIRECT("M"&amp;ROW())="Office"</formula>
    </cfRule>
    <cfRule type="expression" dxfId="12980" priority="3890">
      <formula>INDIRECT("M"&amp;ROW())="Editor"</formula>
    </cfRule>
    <cfRule type="expression" dxfId="12979" priority="3891">
      <formula>INDIRECT("M"&amp;ROW())="PPP"</formula>
    </cfRule>
    <cfRule type="expression" dxfId="12978" priority="3892">
      <formula>INDIRECT("M"&amp;ROW())="Author"</formula>
    </cfRule>
    <cfRule type="expression" dxfId="12977" priority="3893">
      <formula>INDIRECT("M"&amp;ROW())="Author"</formula>
    </cfRule>
  </conditionalFormatting>
  <conditionalFormatting sqref="C299:I300">
    <cfRule type="expression" dxfId="12976" priority="3879">
      <formula>INDIRECT("M"&amp;ROW())="Office"</formula>
    </cfRule>
    <cfRule type="expression" dxfId="12975" priority="3880">
      <formula>INDIRECT("M"&amp;ROW())="Editor"</formula>
    </cfRule>
    <cfRule type="expression" dxfId="12974" priority="3881">
      <formula>INDIRECT("M"&amp;ROW())="PPP"</formula>
    </cfRule>
    <cfRule type="expression" dxfId="12973" priority="3882">
      <formula>INDIRECT("M"&amp;ROW())="Author"</formula>
    </cfRule>
    <cfRule type="expression" dxfId="12972" priority="3883">
      <formula>INDIRECT("M"&amp;ROW())="Author"</formula>
    </cfRule>
  </conditionalFormatting>
  <conditionalFormatting sqref="C298:I298">
    <cfRule type="expression" dxfId="12971" priority="3874">
      <formula>INDIRECT("M"&amp;ROW())="Office"</formula>
    </cfRule>
    <cfRule type="expression" dxfId="12970" priority="3875">
      <formula>INDIRECT("M"&amp;ROW())="Editor"</formula>
    </cfRule>
    <cfRule type="expression" dxfId="12969" priority="3876">
      <formula>INDIRECT("M"&amp;ROW())="PPP"</formula>
    </cfRule>
    <cfRule type="expression" dxfId="12968" priority="3877">
      <formula>INDIRECT("M"&amp;ROW())="Author"</formula>
    </cfRule>
    <cfRule type="expression" dxfId="12967" priority="3878">
      <formula>INDIRECT("M"&amp;ROW())="Author"</formula>
    </cfRule>
  </conditionalFormatting>
  <conditionalFormatting sqref="C297:I297">
    <cfRule type="expression" dxfId="12966" priority="3869">
      <formula>INDIRECT("M"&amp;ROW())="Office"</formula>
    </cfRule>
    <cfRule type="expression" dxfId="12965" priority="3870">
      <formula>INDIRECT("M"&amp;ROW())="Editor"</formula>
    </cfRule>
    <cfRule type="expression" dxfId="12964" priority="3871">
      <formula>INDIRECT("M"&amp;ROW())="PPP"</formula>
    </cfRule>
    <cfRule type="expression" dxfId="12963" priority="3872">
      <formula>INDIRECT("M"&amp;ROW())="Author"</formula>
    </cfRule>
    <cfRule type="expression" dxfId="12962" priority="3873">
      <formula>INDIRECT("M"&amp;ROW())="Author"</formula>
    </cfRule>
  </conditionalFormatting>
  <conditionalFormatting sqref="C296:I296">
    <cfRule type="expression" dxfId="12961" priority="3864">
      <formula>INDIRECT("M"&amp;ROW())="Office"</formula>
    </cfRule>
    <cfRule type="expression" dxfId="12960" priority="3865">
      <formula>INDIRECT("M"&amp;ROW())="Editor"</formula>
    </cfRule>
    <cfRule type="expression" dxfId="12959" priority="3866">
      <formula>INDIRECT("M"&amp;ROW())="PPP"</formula>
    </cfRule>
    <cfRule type="expression" dxfId="12958" priority="3867">
      <formula>INDIRECT("M"&amp;ROW())="Author"</formula>
    </cfRule>
    <cfRule type="expression" dxfId="12957" priority="3868">
      <formula>INDIRECT("M"&amp;ROW())="Author"</formula>
    </cfRule>
  </conditionalFormatting>
  <conditionalFormatting sqref="C294:I294">
    <cfRule type="expression" dxfId="12956" priority="3859">
      <formula>INDIRECT("M"&amp;ROW())="Office"</formula>
    </cfRule>
    <cfRule type="expression" dxfId="12955" priority="3860">
      <formula>INDIRECT("M"&amp;ROW())="Editor"</formula>
    </cfRule>
    <cfRule type="expression" dxfId="12954" priority="3861">
      <formula>INDIRECT("M"&amp;ROW())="PPP"</formula>
    </cfRule>
    <cfRule type="expression" dxfId="12953" priority="3862">
      <formula>INDIRECT("M"&amp;ROW())="Author"</formula>
    </cfRule>
    <cfRule type="expression" dxfId="12952" priority="3863">
      <formula>INDIRECT("M"&amp;ROW())="Author"</formula>
    </cfRule>
  </conditionalFormatting>
  <conditionalFormatting sqref="C293:I293">
    <cfRule type="expression" dxfId="12951" priority="3854">
      <formula>INDIRECT("M"&amp;ROW())="Office"</formula>
    </cfRule>
    <cfRule type="expression" dxfId="12950" priority="3855">
      <formula>INDIRECT("M"&amp;ROW())="Editor"</formula>
    </cfRule>
    <cfRule type="expression" dxfId="12949" priority="3856">
      <formula>INDIRECT("M"&amp;ROW())="PPP"</formula>
    </cfRule>
    <cfRule type="expression" dxfId="12948" priority="3857">
      <formula>INDIRECT("M"&amp;ROW())="Author"</formula>
    </cfRule>
    <cfRule type="expression" dxfId="12947" priority="3858">
      <formula>INDIRECT("M"&amp;ROW())="Author"</formula>
    </cfRule>
  </conditionalFormatting>
  <conditionalFormatting sqref="C291:I291">
    <cfRule type="expression" dxfId="12946" priority="3844">
      <formula>INDIRECT("M"&amp;ROW())="Office"</formula>
    </cfRule>
    <cfRule type="expression" dxfId="12945" priority="3845">
      <formula>INDIRECT("M"&amp;ROW())="Editor"</formula>
    </cfRule>
    <cfRule type="expression" dxfId="12944" priority="3846">
      <formula>INDIRECT("M"&amp;ROW())="PPP"</formula>
    </cfRule>
    <cfRule type="expression" dxfId="12943" priority="3847">
      <formula>INDIRECT("M"&amp;ROW())="Author"</formula>
    </cfRule>
    <cfRule type="expression" dxfId="12942" priority="3848">
      <formula>INDIRECT("M"&amp;ROW())="Author"</formula>
    </cfRule>
  </conditionalFormatting>
  <conditionalFormatting sqref="C292:I292">
    <cfRule type="expression" dxfId="12941" priority="3849">
      <formula>INDIRECT("M"&amp;ROW())="Office"</formula>
    </cfRule>
    <cfRule type="expression" dxfId="12940" priority="3850">
      <formula>INDIRECT("M"&amp;ROW())="Editor"</formula>
    </cfRule>
    <cfRule type="expression" dxfId="12939" priority="3851">
      <formula>INDIRECT("M"&amp;ROW())="PPP"</formula>
    </cfRule>
    <cfRule type="expression" dxfId="12938" priority="3852">
      <formula>INDIRECT("M"&amp;ROW())="Author"</formula>
    </cfRule>
    <cfRule type="expression" dxfId="12937" priority="3853">
      <formula>INDIRECT("M"&amp;ROW())="Author"</formula>
    </cfRule>
  </conditionalFormatting>
  <conditionalFormatting sqref="C290:I290">
    <cfRule type="expression" dxfId="12936" priority="3839">
      <formula>INDIRECT("M"&amp;ROW())="Office"</formula>
    </cfRule>
    <cfRule type="expression" dxfId="12935" priority="3840">
      <formula>INDIRECT("M"&amp;ROW())="Editor"</formula>
    </cfRule>
    <cfRule type="expression" dxfId="12934" priority="3841">
      <formula>INDIRECT("M"&amp;ROW())="PPP"</formula>
    </cfRule>
    <cfRule type="expression" dxfId="12933" priority="3842">
      <formula>INDIRECT("M"&amp;ROW())="Author"</formula>
    </cfRule>
    <cfRule type="expression" dxfId="12932" priority="3843">
      <formula>INDIRECT("M"&amp;ROW())="Author"</formula>
    </cfRule>
  </conditionalFormatting>
  <conditionalFormatting sqref="C289:I289">
    <cfRule type="expression" dxfId="12931" priority="3834">
      <formula>INDIRECT("M"&amp;ROW())="Office"</formula>
    </cfRule>
    <cfRule type="expression" dxfId="12930" priority="3835">
      <formula>INDIRECT("M"&amp;ROW())="Editor"</formula>
    </cfRule>
    <cfRule type="expression" dxfId="12929" priority="3836">
      <formula>INDIRECT("M"&amp;ROW())="PPP"</formula>
    </cfRule>
    <cfRule type="expression" dxfId="12928" priority="3837">
      <formula>INDIRECT("M"&amp;ROW())="Author"</formula>
    </cfRule>
    <cfRule type="expression" dxfId="12927" priority="3838">
      <formula>INDIRECT("M"&amp;ROW())="Author"</formula>
    </cfRule>
  </conditionalFormatting>
  <conditionalFormatting sqref="C288:I288">
    <cfRule type="expression" dxfId="12926" priority="3824">
      <formula>INDIRECT("M"&amp;ROW())="Office"</formula>
    </cfRule>
    <cfRule type="expression" dxfId="12925" priority="3825">
      <formula>INDIRECT("M"&amp;ROW())="Editor"</formula>
    </cfRule>
    <cfRule type="expression" dxfId="12924" priority="3826">
      <formula>INDIRECT("M"&amp;ROW())="PPP"</formula>
    </cfRule>
    <cfRule type="expression" dxfId="12923" priority="3827">
      <formula>INDIRECT("M"&amp;ROW())="Author"</formula>
    </cfRule>
    <cfRule type="expression" dxfId="12922" priority="3828">
      <formula>INDIRECT("M"&amp;ROW())="Author"</formula>
    </cfRule>
  </conditionalFormatting>
  <conditionalFormatting sqref="C287:I287">
    <cfRule type="expression" dxfId="12921" priority="3814">
      <formula>INDIRECT("M"&amp;ROW())="Office"</formula>
    </cfRule>
    <cfRule type="expression" dxfId="12920" priority="3815">
      <formula>INDIRECT("M"&amp;ROW())="Editor"</formula>
    </cfRule>
    <cfRule type="expression" dxfId="12919" priority="3816">
      <formula>INDIRECT("M"&amp;ROW())="PPP"</formula>
    </cfRule>
    <cfRule type="expression" dxfId="12918" priority="3817">
      <formula>INDIRECT("M"&amp;ROW())="Author"</formula>
    </cfRule>
    <cfRule type="expression" dxfId="12917" priority="3818">
      <formula>INDIRECT("M"&amp;ROW())="Author"</formula>
    </cfRule>
  </conditionalFormatting>
  <conditionalFormatting sqref="C286:I286">
    <cfRule type="expression" dxfId="12916" priority="3804">
      <formula>INDIRECT("M"&amp;ROW())="Office"</formula>
    </cfRule>
    <cfRule type="expression" dxfId="12915" priority="3805">
      <formula>INDIRECT("M"&amp;ROW())="Editor"</formula>
    </cfRule>
    <cfRule type="expression" dxfId="12914" priority="3806">
      <formula>INDIRECT("M"&amp;ROW())="PPP"</formula>
    </cfRule>
    <cfRule type="expression" dxfId="12913" priority="3807">
      <formula>INDIRECT("M"&amp;ROW())="Author"</formula>
    </cfRule>
    <cfRule type="expression" dxfId="12912" priority="3808">
      <formula>INDIRECT("M"&amp;ROW())="Author"</formula>
    </cfRule>
  </conditionalFormatting>
  <conditionalFormatting sqref="C285:I285">
    <cfRule type="expression" dxfId="12911" priority="3794">
      <formula>INDIRECT("M"&amp;ROW())="Office"</formula>
    </cfRule>
    <cfRule type="expression" dxfId="12910" priority="3795">
      <formula>INDIRECT("M"&amp;ROW())="Editor"</formula>
    </cfRule>
    <cfRule type="expression" dxfId="12909" priority="3796">
      <formula>INDIRECT("M"&amp;ROW())="PPP"</formula>
    </cfRule>
    <cfRule type="expression" dxfId="12908" priority="3797">
      <formula>INDIRECT("M"&amp;ROW())="Author"</formula>
    </cfRule>
    <cfRule type="expression" dxfId="12907" priority="3798">
      <formula>INDIRECT("M"&amp;ROW())="Author"</formula>
    </cfRule>
  </conditionalFormatting>
  <conditionalFormatting sqref="C284:I284">
    <cfRule type="expression" dxfId="12906" priority="3784">
      <formula>INDIRECT("M"&amp;ROW())="Office"</formula>
    </cfRule>
    <cfRule type="expression" dxfId="12905" priority="3785">
      <formula>INDIRECT("M"&amp;ROW())="Editor"</formula>
    </cfRule>
    <cfRule type="expression" dxfId="12904" priority="3786">
      <formula>INDIRECT("M"&amp;ROW())="PPP"</formula>
    </cfRule>
    <cfRule type="expression" dxfId="12903" priority="3787">
      <formula>INDIRECT("M"&amp;ROW())="Author"</formula>
    </cfRule>
    <cfRule type="expression" dxfId="12902" priority="3788">
      <formula>INDIRECT("M"&amp;ROW())="Author"</formula>
    </cfRule>
  </conditionalFormatting>
  <conditionalFormatting sqref="C283:I283">
    <cfRule type="expression" dxfId="12901" priority="3774">
      <formula>INDIRECT("M"&amp;ROW())="Office"</formula>
    </cfRule>
    <cfRule type="expression" dxfId="12900" priority="3775">
      <formula>INDIRECT("M"&amp;ROW())="Editor"</formula>
    </cfRule>
    <cfRule type="expression" dxfId="12899" priority="3776">
      <formula>INDIRECT("M"&amp;ROW())="PPP"</formula>
    </cfRule>
    <cfRule type="expression" dxfId="12898" priority="3777">
      <formula>INDIRECT("M"&amp;ROW())="Author"</formula>
    </cfRule>
    <cfRule type="expression" dxfId="12897" priority="3778">
      <formula>INDIRECT("M"&amp;ROW())="Author"</formula>
    </cfRule>
  </conditionalFormatting>
  <conditionalFormatting sqref="C282:I282">
    <cfRule type="expression" dxfId="12896" priority="3764">
      <formula>INDIRECT("M"&amp;ROW())="Office"</formula>
    </cfRule>
    <cfRule type="expression" dxfId="12895" priority="3765">
      <formula>INDIRECT("M"&amp;ROW())="Editor"</formula>
    </cfRule>
    <cfRule type="expression" dxfId="12894" priority="3766">
      <formula>INDIRECT("M"&amp;ROW())="PPP"</formula>
    </cfRule>
    <cfRule type="expression" dxfId="12893" priority="3767">
      <formula>INDIRECT("M"&amp;ROW())="Author"</formula>
    </cfRule>
    <cfRule type="expression" dxfId="12892" priority="3768">
      <formula>INDIRECT("M"&amp;ROW())="Author"</formula>
    </cfRule>
  </conditionalFormatting>
  <conditionalFormatting sqref="C281:I281">
    <cfRule type="expression" dxfId="12891" priority="3754">
      <formula>INDIRECT("M"&amp;ROW())="Office"</formula>
    </cfRule>
    <cfRule type="expression" dxfId="12890" priority="3755">
      <formula>INDIRECT("M"&amp;ROW())="Editor"</formula>
    </cfRule>
    <cfRule type="expression" dxfId="12889" priority="3756">
      <formula>INDIRECT("M"&amp;ROW())="PPP"</formula>
    </cfRule>
    <cfRule type="expression" dxfId="12888" priority="3757">
      <formula>INDIRECT("M"&amp;ROW())="Author"</formula>
    </cfRule>
    <cfRule type="expression" dxfId="12887" priority="3758">
      <formula>INDIRECT("M"&amp;ROW())="Author"</formula>
    </cfRule>
  </conditionalFormatting>
  <conditionalFormatting sqref="C280:I280">
    <cfRule type="expression" dxfId="12886" priority="3744">
      <formula>INDIRECT("M"&amp;ROW())="Office"</formula>
    </cfRule>
    <cfRule type="expression" dxfId="12885" priority="3745">
      <formula>INDIRECT("M"&amp;ROW())="Editor"</formula>
    </cfRule>
    <cfRule type="expression" dxfId="12884" priority="3746">
      <formula>INDIRECT("M"&amp;ROW())="PPP"</formula>
    </cfRule>
    <cfRule type="expression" dxfId="12883" priority="3747">
      <formula>INDIRECT("M"&amp;ROW())="Author"</formula>
    </cfRule>
    <cfRule type="expression" dxfId="12882" priority="3748">
      <formula>INDIRECT("M"&amp;ROW())="Author"</formula>
    </cfRule>
  </conditionalFormatting>
  <conditionalFormatting sqref="C279:I279">
    <cfRule type="expression" dxfId="12881" priority="3734">
      <formula>INDIRECT("M"&amp;ROW())="Office"</formula>
    </cfRule>
    <cfRule type="expression" dxfId="12880" priority="3735">
      <formula>INDIRECT("M"&amp;ROW())="Editor"</formula>
    </cfRule>
    <cfRule type="expression" dxfId="12879" priority="3736">
      <formula>INDIRECT("M"&amp;ROW())="PPP"</formula>
    </cfRule>
    <cfRule type="expression" dxfId="12878" priority="3737">
      <formula>INDIRECT("M"&amp;ROW())="Author"</formula>
    </cfRule>
    <cfRule type="expression" dxfId="12877" priority="3738">
      <formula>INDIRECT("M"&amp;ROW())="Author"</formula>
    </cfRule>
  </conditionalFormatting>
  <conditionalFormatting sqref="C278:I278">
    <cfRule type="expression" dxfId="12876" priority="3724">
      <formula>INDIRECT("M"&amp;ROW())="Office"</formula>
    </cfRule>
    <cfRule type="expression" dxfId="12875" priority="3725">
      <formula>INDIRECT("M"&amp;ROW())="Editor"</formula>
    </cfRule>
    <cfRule type="expression" dxfId="12874" priority="3726">
      <formula>INDIRECT("M"&amp;ROW())="PPP"</formula>
    </cfRule>
    <cfRule type="expression" dxfId="12873" priority="3727">
      <formula>INDIRECT("M"&amp;ROW())="Author"</formula>
    </cfRule>
    <cfRule type="expression" dxfId="12872" priority="3728">
      <formula>INDIRECT("M"&amp;ROW())="Author"</formula>
    </cfRule>
  </conditionalFormatting>
  <conditionalFormatting sqref="C277:I277">
    <cfRule type="expression" dxfId="12871" priority="3714">
      <formula>INDIRECT("M"&amp;ROW())="Office"</formula>
    </cfRule>
    <cfRule type="expression" dxfId="12870" priority="3715">
      <formula>INDIRECT("M"&amp;ROW())="Editor"</formula>
    </cfRule>
    <cfRule type="expression" dxfId="12869" priority="3716">
      <formula>INDIRECT("M"&amp;ROW())="PPP"</formula>
    </cfRule>
    <cfRule type="expression" dxfId="12868" priority="3717">
      <formula>INDIRECT("M"&amp;ROW())="Author"</formula>
    </cfRule>
    <cfRule type="expression" dxfId="12867" priority="3718">
      <formula>INDIRECT("M"&amp;ROW())="Author"</formula>
    </cfRule>
  </conditionalFormatting>
  <conditionalFormatting sqref="C276:I276">
    <cfRule type="expression" dxfId="12866" priority="3699">
      <formula>INDIRECT("M"&amp;ROW())="Office"</formula>
    </cfRule>
    <cfRule type="expression" dxfId="12865" priority="3700">
      <formula>INDIRECT("M"&amp;ROW())="Editor"</formula>
    </cfRule>
    <cfRule type="expression" dxfId="12864" priority="3701">
      <formula>INDIRECT("M"&amp;ROW())="PPP"</formula>
    </cfRule>
    <cfRule type="expression" dxfId="12863" priority="3702">
      <formula>INDIRECT("M"&amp;ROW())="Author"</formula>
    </cfRule>
    <cfRule type="expression" dxfId="12862" priority="3703">
      <formula>INDIRECT("M"&amp;ROW())="Author"</formula>
    </cfRule>
  </conditionalFormatting>
  <conditionalFormatting sqref="C275:I275">
    <cfRule type="expression" dxfId="12861" priority="3689">
      <formula>INDIRECT("M"&amp;ROW())="Office"</formula>
    </cfRule>
    <cfRule type="expression" dxfId="12860" priority="3690">
      <formula>INDIRECT("M"&amp;ROW())="Editor"</formula>
    </cfRule>
    <cfRule type="expression" dxfId="12859" priority="3691">
      <formula>INDIRECT("M"&amp;ROW())="PPP"</formula>
    </cfRule>
    <cfRule type="expression" dxfId="12858" priority="3692">
      <formula>INDIRECT("M"&amp;ROW())="Author"</formula>
    </cfRule>
    <cfRule type="expression" dxfId="12857" priority="3693">
      <formula>INDIRECT("M"&amp;ROW())="Author"</formula>
    </cfRule>
  </conditionalFormatting>
  <conditionalFormatting sqref="C274:I274">
    <cfRule type="expression" dxfId="12856" priority="3679">
      <formula>INDIRECT("M"&amp;ROW())="Office"</formula>
    </cfRule>
    <cfRule type="expression" dxfId="12855" priority="3680">
      <formula>INDIRECT("M"&amp;ROW())="Editor"</formula>
    </cfRule>
    <cfRule type="expression" dxfId="12854" priority="3681">
      <formula>INDIRECT("M"&amp;ROW())="PPP"</formula>
    </cfRule>
    <cfRule type="expression" dxfId="12853" priority="3682">
      <formula>INDIRECT("M"&amp;ROW())="Author"</formula>
    </cfRule>
    <cfRule type="expression" dxfId="12852" priority="3683">
      <formula>INDIRECT("M"&amp;ROW())="Author"</formula>
    </cfRule>
  </conditionalFormatting>
  <conditionalFormatting sqref="C273:I273">
    <cfRule type="expression" dxfId="12851" priority="3669">
      <formula>INDIRECT("M"&amp;ROW())="Office"</formula>
    </cfRule>
    <cfRule type="expression" dxfId="12850" priority="3670">
      <formula>INDIRECT("M"&amp;ROW())="Editor"</formula>
    </cfRule>
    <cfRule type="expression" dxfId="12849" priority="3671">
      <formula>INDIRECT("M"&amp;ROW())="PPP"</formula>
    </cfRule>
    <cfRule type="expression" dxfId="12848" priority="3672">
      <formula>INDIRECT("M"&amp;ROW())="Author"</formula>
    </cfRule>
    <cfRule type="expression" dxfId="12847" priority="3673">
      <formula>INDIRECT("M"&amp;ROW())="Author"</formula>
    </cfRule>
  </conditionalFormatting>
  <conditionalFormatting sqref="C272:I272">
    <cfRule type="expression" dxfId="12846" priority="3659">
      <formula>INDIRECT("M"&amp;ROW())="Office"</formula>
    </cfRule>
    <cfRule type="expression" dxfId="12845" priority="3660">
      <formula>INDIRECT("M"&amp;ROW())="Editor"</formula>
    </cfRule>
    <cfRule type="expression" dxfId="12844" priority="3661">
      <formula>INDIRECT("M"&amp;ROW())="PPP"</formula>
    </cfRule>
    <cfRule type="expression" dxfId="12843" priority="3662">
      <formula>INDIRECT("M"&amp;ROW())="Author"</formula>
    </cfRule>
    <cfRule type="expression" dxfId="12842" priority="3663">
      <formula>INDIRECT("M"&amp;ROW())="Author"</formula>
    </cfRule>
  </conditionalFormatting>
  <conditionalFormatting sqref="C271:I271">
    <cfRule type="expression" dxfId="12841" priority="3649">
      <formula>INDIRECT("M"&amp;ROW())="Office"</formula>
    </cfRule>
    <cfRule type="expression" dxfId="12840" priority="3650">
      <formula>INDIRECT("M"&amp;ROW())="Editor"</formula>
    </cfRule>
    <cfRule type="expression" dxfId="12839" priority="3651">
      <formula>INDIRECT("M"&amp;ROW())="PPP"</formula>
    </cfRule>
    <cfRule type="expression" dxfId="12838" priority="3652">
      <formula>INDIRECT("M"&amp;ROW())="Author"</formula>
    </cfRule>
    <cfRule type="expression" dxfId="12837" priority="3653">
      <formula>INDIRECT("M"&amp;ROW())="Author"</formula>
    </cfRule>
  </conditionalFormatting>
  <conditionalFormatting sqref="C270:I270">
    <cfRule type="expression" dxfId="12836" priority="3639">
      <formula>INDIRECT("M"&amp;ROW())="Office"</formula>
    </cfRule>
    <cfRule type="expression" dxfId="12835" priority="3640">
      <formula>INDIRECT("M"&amp;ROW())="Editor"</formula>
    </cfRule>
    <cfRule type="expression" dxfId="12834" priority="3641">
      <formula>INDIRECT("M"&amp;ROW())="PPP"</formula>
    </cfRule>
    <cfRule type="expression" dxfId="12833" priority="3642">
      <formula>INDIRECT("M"&amp;ROW())="Author"</formula>
    </cfRule>
    <cfRule type="expression" dxfId="12832" priority="3643">
      <formula>INDIRECT("M"&amp;ROW())="Author"</formula>
    </cfRule>
  </conditionalFormatting>
  <conditionalFormatting sqref="C269:I269">
    <cfRule type="expression" dxfId="12831" priority="3629">
      <formula>INDIRECT("M"&amp;ROW())="Office"</formula>
    </cfRule>
    <cfRule type="expression" dxfId="12830" priority="3630">
      <formula>INDIRECT("M"&amp;ROW())="Editor"</formula>
    </cfRule>
    <cfRule type="expression" dxfId="12829" priority="3631">
      <formula>INDIRECT("M"&amp;ROW())="PPP"</formula>
    </cfRule>
    <cfRule type="expression" dxfId="12828" priority="3632">
      <formula>INDIRECT("M"&amp;ROW())="Author"</formula>
    </cfRule>
    <cfRule type="expression" dxfId="12827" priority="3633">
      <formula>INDIRECT("M"&amp;ROW())="Author"</formula>
    </cfRule>
  </conditionalFormatting>
  <conditionalFormatting sqref="C268:I268">
    <cfRule type="expression" dxfId="12826" priority="3619">
      <formula>INDIRECT("M"&amp;ROW())="Office"</formula>
    </cfRule>
    <cfRule type="expression" dxfId="12825" priority="3620">
      <formula>INDIRECT("M"&amp;ROW())="Editor"</formula>
    </cfRule>
    <cfRule type="expression" dxfId="12824" priority="3621">
      <formula>INDIRECT("M"&amp;ROW())="PPP"</formula>
    </cfRule>
    <cfRule type="expression" dxfId="12823" priority="3622">
      <formula>INDIRECT("M"&amp;ROW())="Author"</formula>
    </cfRule>
    <cfRule type="expression" dxfId="12822" priority="3623">
      <formula>INDIRECT("M"&amp;ROW())="Author"</formula>
    </cfRule>
  </conditionalFormatting>
  <conditionalFormatting sqref="C265:I265">
    <cfRule type="expression" dxfId="12821" priority="3609">
      <formula>INDIRECT("M"&amp;ROW())="Office"</formula>
    </cfRule>
    <cfRule type="expression" dxfId="12820" priority="3610">
      <formula>INDIRECT("M"&amp;ROW())="Editor"</formula>
    </cfRule>
    <cfRule type="expression" dxfId="12819" priority="3611">
      <formula>INDIRECT("M"&amp;ROW())="PPP"</formula>
    </cfRule>
    <cfRule type="expression" dxfId="12818" priority="3612">
      <formula>INDIRECT("M"&amp;ROW())="Author"</formula>
    </cfRule>
    <cfRule type="expression" dxfId="12817" priority="3613">
      <formula>INDIRECT("M"&amp;ROW())="Author"</formula>
    </cfRule>
  </conditionalFormatting>
  <conditionalFormatting sqref="C264:I264">
    <cfRule type="expression" dxfId="12816" priority="3604">
      <formula>INDIRECT("M"&amp;ROW())="Office"</formula>
    </cfRule>
    <cfRule type="expression" dxfId="12815" priority="3605">
      <formula>INDIRECT("M"&amp;ROW())="Editor"</formula>
    </cfRule>
    <cfRule type="expression" dxfId="12814" priority="3606">
      <formula>INDIRECT("M"&amp;ROW())="PPP"</formula>
    </cfRule>
    <cfRule type="expression" dxfId="12813" priority="3607">
      <formula>INDIRECT("M"&amp;ROW())="Author"</formula>
    </cfRule>
    <cfRule type="expression" dxfId="12812" priority="3608">
      <formula>INDIRECT("M"&amp;ROW())="Author"</formula>
    </cfRule>
  </conditionalFormatting>
  <conditionalFormatting sqref="C263 E263:I263">
    <cfRule type="expression" dxfId="12811" priority="3599">
      <formula>INDIRECT("M"&amp;ROW())="Office"</formula>
    </cfRule>
    <cfRule type="expression" dxfId="12810" priority="3600">
      <formula>INDIRECT("M"&amp;ROW())="Editor"</formula>
    </cfRule>
    <cfRule type="expression" dxfId="12809" priority="3601">
      <formula>INDIRECT("M"&amp;ROW())="PPP"</formula>
    </cfRule>
    <cfRule type="expression" dxfId="12808" priority="3602">
      <formula>INDIRECT("M"&amp;ROW())="Author"</formula>
    </cfRule>
    <cfRule type="expression" dxfId="12807" priority="3603">
      <formula>INDIRECT("M"&amp;ROW())="Author"</formula>
    </cfRule>
  </conditionalFormatting>
  <conditionalFormatting sqref="C262:I262">
    <cfRule type="expression" dxfId="12806" priority="3594">
      <formula>INDIRECT("M"&amp;ROW())="Office"</formula>
    </cfRule>
    <cfRule type="expression" dxfId="12805" priority="3595">
      <formula>INDIRECT("M"&amp;ROW())="Editor"</formula>
    </cfRule>
    <cfRule type="expression" dxfId="12804" priority="3596">
      <formula>INDIRECT("M"&amp;ROW())="PPP"</formula>
    </cfRule>
    <cfRule type="expression" dxfId="12803" priority="3597">
      <formula>INDIRECT("M"&amp;ROW())="Author"</formula>
    </cfRule>
    <cfRule type="expression" dxfId="12802" priority="3598">
      <formula>INDIRECT("M"&amp;ROW())="Author"</formula>
    </cfRule>
  </conditionalFormatting>
  <conditionalFormatting sqref="C261:I261">
    <cfRule type="expression" dxfId="12801" priority="3589">
      <formula>INDIRECT("M"&amp;ROW())="Office"</formula>
    </cfRule>
    <cfRule type="expression" dxfId="12800" priority="3590">
      <formula>INDIRECT("M"&amp;ROW())="Editor"</formula>
    </cfRule>
    <cfRule type="expression" dxfId="12799" priority="3591">
      <formula>INDIRECT("M"&amp;ROW())="PPP"</formula>
    </cfRule>
    <cfRule type="expression" dxfId="12798" priority="3592">
      <formula>INDIRECT("M"&amp;ROW())="Author"</formula>
    </cfRule>
    <cfRule type="expression" dxfId="12797" priority="3593">
      <formula>INDIRECT("M"&amp;ROW())="Author"</formula>
    </cfRule>
  </conditionalFormatting>
  <conditionalFormatting sqref="C260:I260">
    <cfRule type="expression" dxfId="12796" priority="3584">
      <formula>INDIRECT("M"&amp;ROW())="Office"</formula>
    </cfRule>
    <cfRule type="expression" dxfId="12795" priority="3585">
      <formula>INDIRECT("M"&amp;ROW())="Editor"</formula>
    </cfRule>
    <cfRule type="expression" dxfId="12794" priority="3586">
      <formula>INDIRECT("M"&amp;ROW())="PPP"</formula>
    </cfRule>
    <cfRule type="expression" dxfId="12793" priority="3587">
      <formula>INDIRECT("M"&amp;ROW())="Author"</formula>
    </cfRule>
    <cfRule type="expression" dxfId="12792" priority="3588">
      <formula>INDIRECT("M"&amp;ROW())="Author"</formula>
    </cfRule>
  </conditionalFormatting>
  <conditionalFormatting sqref="C258 E258:I258">
    <cfRule type="expression" dxfId="12791" priority="3574">
      <formula>INDIRECT("M"&amp;ROW())="Office"</formula>
    </cfRule>
    <cfRule type="expression" dxfId="12790" priority="3575">
      <formula>INDIRECT("M"&amp;ROW())="Editor"</formula>
    </cfRule>
    <cfRule type="expression" dxfId="12789" priority="3576">
      <formula>INDIRECT("M"&amp;ROW())="PPP"</formula>
    </cfRule>
    <cfRule type="expression" dxfId="12788" priority="3577">
      <formula>INDIRECT("M"&amp;ROW())="Author"</formula>
    </cfRule>
    <cfRule type="expression" dxfId="12787" priority="3578">
      <formula>INDIRECT("M"&amp;ROW())="Author"</formula>
    </cfRule>
  </conditionalFormatting>
  <conditionalFormatting sqref="C257:I257">
    <cfRule type="expression" dxfId="12786" priority="3564">
      <formula>INDIRECT("M"&amp;ROW())="Office"</formula>
    </cfRule>
    <cfRule type="expression" dxfId="12785" priority="3565">
      <formula>INDIRECT("M"&amp;ROW())="Editor"</formula>
    </cfRule>
    <cfRule type="expression" dxfId="12784" priority="3566">
      <formula>INDIRECT("M"&amp;ROW())="PPP"</formula>
    </cfRule>
    <cfRule type="expression" dxfId="12783" priority="3567">
      <formula>INDIRECT("M"&amp;ROW())="Author"</formula>
    </cfRule>
    <cfRule type="expression" dxfId="12782" priority="3568">
      <formula>INDIRECT("M"&amp;ROW())="Author"</formula>
    </cfRule>
  </conditionalFormatting>
  <conditionalFormatting sqref="J257">
    <cfRule type="expression" dxfId="12781" priority="3559">
      <formula>INDIRECT("M"&amp;ROW())="Office"</formula>
    </cfRule>
    <cfRule type="expression" dxfId="12780" priority="3560">
      <formula>INDIRECT("M"&amp;ROW())="Editor"</formula>
    </cfRule>
    <cfRule type="expression" dxfId="12779" priority="3561">
      <formula>INDIRECT("M"&amp;ROW())="PPP"</formula>
    </cfRule>
    <cfRule type="expression" dxfId="12778" priority="3562">
      <formula>INDIRECT("M"&amp;ROW())="Author"</formula>
    </cfRule>
    <cfRule type="expression" dxfId="12777" priority="3563">
      <formula>INDIRECT("M"&amp;ROW())="Author"</formula>
    </cfRule>
  </conditionalFormatting>
  <conditionalFormatting sqref="C256:I256">
    <cfRule type="expression" dxfId="12776" priority="3554">
      <formula>INDIRECT("M"&amp;ROW())="Office"</formula>
    </cfRule>
    <cfRule type="expression" dxfId="12775" priority="3555">
      <formula>INDIRECT("M"&amp;ROW())="Editor"</formula>
    </cfRule>
    <cfRule type="expression" dxfId="12774" priority="3556">
      <formula>INDIRECT("M"&amp;ROW())="PPP"</formula>
    </cfRule>
    <cfRule type="expression" dxfId="12773" priority="3557">
      <formula>INDIRECT("M"&amp;ROW())="Author"</formula>
    </cfRule>
    <cfRule type="expression" dxfId="12772" priority="3558">
      <formula>INDIRECT("M"&amp;ROW())="Author"</formula>
    </cfRule>
  </conditionalFormatting>
  <conditionalFormatting sqref="J256">
    <cfRule type="expression" dxfId="12771" priority="3549">
      <formula>INDIRECT("M"&amp;ROW())="Office"</formula>
    </cfRule>
    <cfRule type="expression" dxfId="12770" priority="3550">
      <formula>INDIRECT("M"&amp;ROW())="Editor"</formula>
    </cfRule>
    <cfRule type="expression" dxfId="12769" priority="3551">
      <formula>INDIRECT("M"&amp;ROW())="PPP"</formula>
    </cfRule>
    <cfRule type="expression" dxfId="12768" priority="3552">
      <formula>INDIRECT("M"&amp;ROW())="Author"</formula>
    </cfRule>
    <cfRule type="expression" dxfId="12767" priority="3553">
      <formula>INDIRECT("M"&amp;ROW())="Author"</formula>
    </cfRule>
  </conditionalFormatting>
  <conditionalFormatting sqref="C255:I255">
    <cfRule type="expression" dxfId="12766" priority="3544">
      <formula>INDIRECT("M"&amp;ROW())="Office"</formula>
    </cfRule>
    <cfRule type="expression" dxfId="12765" priority="3545">
      <formula>INDIRECT("M"&amp;ROW())="Editor"</formula>
    </cfRule>
    <cfRule type="expression" dxfId="12764" priority="3546">
      <formula>INDIRECT("M"&amp;ROW())="PPP"</formula>
    </cfRule>
    <cfRule type="expression" dxfId="12763" priority="3547">
      <formula>INDIRECT("M"&amp;ROW())="Author"</formula>
    </cfRule>
    <cfRule type="expression" dxfId="12762" priority="3548">
      <formula>INDIRECT("M"&amp;ROW())="Author"</formula>
    </cfRule>
  </conditionalFormatting>
  <conditionalFormatting sqref="C254:I254">
    <cfRule type="expression" dxfId="12761" priority="3534">
      <formula>INDIRECT("M"&amp;ROW())="Office"</formula>
    </cfRule>
    <cfRule type="expression" dxfId="12760" priority="3535">
      <formula>INDIRECT("M"&amp;ROW())="Editor"</formula>
    </cfRule>
    <cfRule type="expression" dxfId="12759" priority="3536">
      <formula>INDIRECT("M"&amp;ROW())="PPP"</formula>
    </cfRule>
    <cfRule type="expression" dxfId="12758" priority="3537">
      <formula>INDIRECT("M"&amp;ROW())="Author"</formula>
    </cfRule>
    <cfRule type="expression" dxfId="12757" priority="3538">
      <formula>INDIRECT("M"&amp;ROW())="Author"</formula>
    </cfRule>
  </conditionalFormatting>
  <conditionalFormatting sqref="C253:I253">
    <cfRule type="expression" dxfId="12756" priority="3524">
      <formula>INDIRECT("M"&amp;ROW())="Office"</formula>
    </cfRule>
    <cfRule type="expression" dxfId="12755" priority="3525">
      <formula>INDIRECT("M"&amp;ROW())="Editor"</formula>
    </cfRule>
    <cfRule type="expression" dxfId="12754" priority="3526">
      <formula>INDIRECT("M"&amp;ROW())="PPP"</formula>
    </cfRule>
    <cfRule type="expression" dxfId="12753" priority="3527">
      <formula>INDIRECT("M"&amp;ROW())="Author"</formula>
    </cfRule>
    <cfRule type="expression" dxfId="12752" priority="3528">
      <formula>INDIRECT("M"&amp;ROW())="Author"</formula>
    </cfRule>
  </conditionalFormatting>
  <conditionalFormatting sqref="C252:I252">
    <cfRule type="expression" dxfId="12751" priority="3514">
      <formula>INDIRECT("M"&amp;ROW())="Office"</formula>
    </cfRule>
    <cfRule type="expression" dxfId="12750" priority="3515">
      <formula>INDIRECT("M"&amp;ROW())="Editor"</formula>
    </cfRule>
    <cfRule type="expression" dxfId="12749" priority="3516">
      <formula>INDIRECT("M"&amp;ROW())="PPP"</formula>
    </cfRule>
    <cfRule type="expression" dxfId="12748" priority="3517">
      <formula>INDIRECT("M"&amp;ROW())="Author"</formula>
    </cfRule>
    <cfRule type="expression" dxfId="12747" priority="3518">
      <formula>INDIRECT("M"&amp;ROW())="Author"</formula>
    </cfRule>
  </conditionalFormatting>
  <conditionalFormatting sqref="K251">
    <cfRule type="expression" dxfId="12746" priority="3504">
      <formula>INDIRECT("M"&amp;ROW())="Office"</formula>
    </cfRule>
    <cfRule type="expression" dxfId="12745" priority="3505">
      <formula>INDIRECT("M"&amp;ROW())="Editor"</formula>
    </cfRule>
    <cfRule type="expression" dxfId="12744" priority="3506">
      <formula>INDIRECT("M"&amp;ROW())="PPP"</formula>
    </cfRule>
    <cfRule type="expression" dxfId="12743" priority="3507">
      <formula>INDIRECT("M"&amp;ROW())="Author"</formula>
    </cfRule>
    <cfRule type="expression" dxfId="12742" priority="3508">
      <formula>INDIRECT("M"&amp;ROW())="Author"</formula>
    </cfRule>
  </conditionalFormatting>
  <conditionalFormatting sqref="C251:I251">
    <cfRule type="expression" dxfId="12741" priority="3499">
      <formula>INDIRECT("M"&amp;ROW())="Office"</formula>
    </cfRule>
    <cfRule type="expression" dxfId="12740" priority="3500">
      <formula>INDIRECT("M"&amp;ROW())="Editor"</formula>
    </cfRule>
    <cfRule type="expression" dxfId="12739" priority="3501">
      <formula>INDIRECT("M"&amp;ROW())="PPP"</formula>
    </cfRule>
    <cfRule type="expression" dxfId="12738" priority="3502">
      <formula>INDIRECT("M"&amp;ROW())="Author"</formula>
    </cfRule>
    <cfRule type="expression" dxfId="12737" priority="3503">
      <formula>INDIRECT("M"&amp;ROW())="Author"</formula>
    </cfRule>
  </conditionalFormatting>
  <conditionalFormatting sqref="C250:I250">
    <cfRule type="expression" dxfId="12736" priority="3484">
      <formula>INDIRECT("M"&amp;ROW())="Office"</formula>
    </cfRule>
    <cfRule type="expression" dxfId="12735" priority="3485">
      <formula>INDIRECT("M"&amp;ROW())="Editor"</formula>
    </cfRule>
    <cfRule type="expression" dxfId="12734" priority="3486">
      <formula>INDIRECT("M"&amp;ROW())="PPP"</formula>
    </cfRule>
    <cfRule type="expression" dxfId="12733" priority="3487">
      <formula>INDIRECT("M"&amp;ROW())="Author"</formula>
    </cfRule>
    <cfRule type="expression" dxfId="12732" priority="3488">
      <formula>INDIRECT("M"&amp;ROW())="Author"</formula>
    </cfRule>
  </conditionalFormatting>
  <conditionalFormatting sqref="K250">
    <cfRule type="expression" dxfId="12731" priority="3489">
      <formula>INDIRECT("M"&amp;ROW())="Office"</formula>
    </cfRule>
    <cfRule type="expression" dxfId="12730" priority="3490">
      <formula>INDIRECT("M"&amp;ROW())="Editor"</formula>
    </cfRule>
    <cfRule type="expression" dxfId="12729" priority="3491">
      <formula>INDIRECT("M"&amp;ROW())="PPP"</formula>
    </cfRule>
    <cfRule type="expression" dxfId="12728" priority="3492">
      <formula>INDIRECT("M"&amp;ROW())="Author"</formula>
    </cfRule>
    <cfRule type="expression" dxfId="12727" priority="3493">
      <formula>INDIRECT("M"&amp;ROW())="Author"</formula>
    </cfRule>
  </conditionalFormatting>
  <conditionalFormatting sqref="C249:I249 K249:L249">
    <cfRule type="expression" dxfId="12726" priority="3464">
      <formula>INDIRECT("M"&amp;ROW())="Office"</formula>
    </cfRule>
    <cfRule type="expression" dxfId="12725" priority="3465">
      <formula>INDIRECT("M"&amp;ROW())="Editor"</formula>
    </cfRule>
    <cfRule type="expression" dxfId="12724" priority="3466">
      <formula>INDIRECT("M"&amp;ROW())="PPP"</formula>
    </cfRule>
    <cfRule type="expression" dxfId="12723" priority="3467">
      <formula>INDIRECT("M"&amp;ROW())="Author"</formula>
    </cfRule>
    <cfRule type="expression" dxfId="12722" priority="3468">
      <formula>INDIRECT("M"&amp;ROW())="Author"</formula>
    </cfRule>
  </conditionalFormatting>
  <conditionalFormatting sqref="C248:I248 K248:L248">
    <cfRule type="expression" dxfId="12721" priority="3454">
      <formula>INDIRECT("M"&amp;ROW())="Office"</formula>
    </cfRule>
    <cfRule type="expression" dxfId="12720" priority="3455">
      <formula>INDIRECT("M"&amp;ROW())="Editor"</formula>
    </cfRule>
    <cfRule type="expression" dxfId="12719" priority="3456">
      <formula>INDIRECT("M"&amp;ROW())="PPP"</formula>
    </cfRule>
    <cfRule type="expression" dxfId="12718" priority="3457">
      <formula>INDIRECT("M"&amp;ROW())="Author"</formula>
    </cfRule>
    <cfRule type="expression" dxfId="12717" priority="3458">
      <formula>INDIRECT("M"&amp;ROW())="Author"</formula>
    </cfRule>
  </conditionalFormatting>
  <conditionalFormatting sqref="C247:I247 K247:L247">
    <cfRule type="expression" dxfId="12716" priority="3444">
      <formula>INDIRECT("M"&amp;ROW())="Office"</formula>
    </cfRule>
    <cfRule type="expression" dxfId="12715" priority="3445">
      <formula>INDIRECT("M"&amp;ROW())="Editor"</formula>
    </cfRule>
    <cfRule type="expression" dxfId="12714" priority="3446">
      <formula>INDIRECT("M"&amp;ROW())="PPP"</formula>
    </cfRule>
    <cfRule type="expression" dxfId="12713" priority="3447">
      <formula>INDIRECT("M"&amp;ROW())="Author"</formula>
    </cfRule>
    <cfRule type="expression" dxfId="12712" priority="3448">
      <formula>INDIRECT("M"&amp;ROW())="Author"</formula>
    </cfRule>
  </conditionalFormatting>
  <conditionalFormatting sqref="C246:I246 K246:L246">
    <cfRule type="expression" dxfId="12711" priority="3434">
      <formula>INDIRECT("M"&amp;ROW())="Office"</formula>
    </cfRule>
    <cfRule type="expression" dxfId="12710" priority="3435">
      <formula>INDIRECT("M"&amp;ROW())="Editor"</formula>
    </cfRule>
    <cfRule type="expression" dxfId="12709" priority="3436">
      <formula>INDIRECT("M"&amp;ROW())="PPP"</formula>
    </cfRule>
    <cfRule type="expression" dxfId="12708" priority="3437">
      <formula>INDIRECT("M"&amp;ROW())="Author"</formula>
    </cfRule>
    <cfRule type="expression" dxfId="12707" priority="3438">
      <formula>INDIRECT("M"&amp;ROW())="Author"</formula>
    </cfRule>
  </conditionalFormatting>
  <conditionalFormatting sqref="L245 C244:D244">
    <cfRule type="expression" dxfId="12706" priority="3424">
      <formula>INDIRECT("M"&amp;ROW())="Office"</formula>
    </cfRule>
    <cfRule type="expression" dxfId="12705" priority="3425">
      <formula>INDIRECT("M"&amp;ROW())="Editor"</formula>
    </cfRule>
    <cfRule type="expression" dxfId="12704" priority="3426">
      <formula>INDIRECT("M"&amp;ROW())="PPP"</formula>
    </cfRule>
    <cfRule type="expression" dxfId="12703" priority="3427">
      <formula>INDIRECT("M"&amp;ROW())="Author"</formula>
    </cfRule>
    <cfRule type="expression" dxfId="12702" priority="3428">
      <formula>INDIRECT("M"&amp;ROW())="Author"</formula>
    </cfRule>
  </conditionalFormatting>
  <conditionalFormatting sqref="K244:K245">
    <cfRule type="expression" dxfId="12701" priority="3419">
      <formula>INDIRECT("M"&amp;ROW())="Office"</formula>
    </cfRule>
    <cfRule type="expression" dxfId="12700" priority="3420">
      <formula>INDIRECT("M"&amp;ROW())="Editor"</formula>
    </cfRule>
    <cfRule type="expression" dxfId="12699" priority="3421">
      <formula>INDIRECT("M"&amp;ROW())="PPP"</formula>
    </cfRule>
    <cfRule type="expression" dxfId="12698" priority="3422">
      <formula>INDIRECT("M"&amp;ROW())="Author"</formula>
    </cfRule>
    <cfRule type="expression" dxfId="12697" priority="3423">
      <formula>INDIRECT("M"&amp;ROW())="Author"</formula>
    </cfRule>
  </conditionalFormatting>
  <conditionalFormatting sqref="C243 E243:I243 K243:L243">
    <cfRule type="expression" dxfId="12696" priority="3409">
      <formula>INDIRECT("M"&amp;ROW())="Office"</formula>
    </cfRule>
    <cfRule type="expression" dxfId="12695" priority="3410">
      <formula>INDIRECT("M"&amp;ROW())="Editor"</formula>
    </cfRule>
    <cfRule type="expression" dxfId="12694" priority="3411">
      <formula>INDIRECT("M"&amp;ROW())="PPP"</formula>
    </cfRule>
    <cfRule type="expression" dxfId="12693" priority="3412">
      <formula>INDIRECT("M"&amp;ROW())="Author"</formula>
    </cfRule>
    <cfRule type="expression" dxfId="12692" priority="3413">
      <formula>INDIRECT("M"&amp;ROW())="Author"</formula>
    </cfRule>
  </conditionalFormatting>
  <conditionalFormatting sqref="C242:I242 K242:L242">
    <cfRule type="expression" dxfId="12691" priority="3399">
      <formula>INDIRECT("M"&amp;ROW())="Office"</formula>
    </cfRule>
    <cfRule type="expression" dxfId="12690" priority="3400">
      <formula>INDIRECT("M"&amp;ROW())="Editor"</formula>
    </cfRule>
    <cfRule type="expression" dxfId="12689" priority="3401">
      <formula>INDIRECT("M"&amp;ROW())="PPP"</formula>
    </cfRule>
    <cfRule type="expression" dxfId="12688" priority="3402">
      <formula>INDIRECT("M"&amp;ROW())="Author"</formula>
    </cfRule>
    <cfRule type="expression" dxfId="12687" priority="3403">
      <formula>INDIRECT("M"&amp;ROW())="Author"</formula>
    </cfRule>
  </conditionalFormatting>
  <conditionalFormatting sqref="C241:I241 K241:L241">
    <cfRule type="expression" dxfId="12686" priority="3389">
      <formula>INDIRECT("M"&amp;ROW())="Office"</formula>
    </cfRule>
    <cfRule type="expression" dxfId="12685" priority="3390">
      <formula>INDIRECT("M"&amp;ROW())="Editor"</formula>
    </cfRule>
    <cfRule type="expression" dxfId="12684" priority="3391">
      <formula>INDIRECT("M"&amp;ROW())="PPP"</formula>
    </cfRule>
    <cfRule type="expression" dxfId="12683" priority="3392">
      <formula>INDIRECT("M"&amp;ROW())="Author"</formula>
    </cfRule>
    <cfRule type="expression" dxfId="12682" priority="3393">
      <formula>INDIRECT("M"&amp;ROW())="Author"</formula>
    </cfRule>
  </conditionalFormatting>
  <conditionalFormatting sqref="C240:I240 K240:L240">
    <cfRule type="expression" dxfId="12681" priority="3379">
      <formula>INDIRECT("M"&amp;ROW())="Office"</formula>
    </cfRule>
    <cfRule type="expression" dxfId="12680" priority="3380">
      <formula>INDIRECT("M"&amp;ROW())="Editor"</formula>
    </cfRule>
    <cfRule type="expression" dxfId="12679" priority="3381">
      <formula>INDIRECT("M"&amp;ROW())="PPP"</formula>
    </cfRule>
    <cfRule type="expression" dxfId="12678" priority="3382">
      <formula>INDIRECT("M"&amp;ROW())="Author"</formula>
    </cfRule>
    <cfRule type="expression" dxfId="12677" priority="3383">
      <formula>INDIRECT("M"&amp;ROW())="Author"</formula>
    </cfRule>
  </conditionalFormatting>
  <conditionalFormatting sqref="C239:I239 K239:L239">
    <cfRule type="expression" dxfId="12676" priority="3369">
      <formula>INDIRECT("M"&amp;ROW())="Office"</formula>
    </cfRule>
    <cfRule type="expression" dxfId="12675" priority="3370">
      <formula>INDIRECT("M"&amp;ROW())="Editor"</formula>
    </cfRule>
    <cfRule type="expression" dxfId="12674" priority="3371">
      <formula>INDIRECT("M"&amp;ROW())="PPP"</formula>
    </cfRule>
    <cfRule type="expression" dxfId="12673" priority="3372">
      <formula>INDIRECT("M"&amp;ROW())="Author"</formula>
    </cfRule>
    <cfRule type="expression" dxfId="12672" priority="3373">
      <formula>INDIRECT("M"&amp;ROW())="Author"</formula>
    </cfRule>
  </conditionalFormatting>
  <conditionalFormatting sqref="C237:I237 K237:L237">
    <cfRule type="expression" dxfId="12671" priority="3359">
      <formula>INDIRECT("M"&amp;ROW())="Office"</formula>
    </cfRule>
    <cfRule type="expression" dxfId="12670" priority="3360">
      <formula>INDIRECT("M"&amp;ROW())="Editor"</formula>
    </cfRule>
    <cfRule type="expression" dxfId="12669" priority="3361">
      <formula>INDIRECT("M"&amp;ROW())="PPP"</formula>
    </cfRule>
    <cfRule type="expression" dxfId="12668" priority="3362">
      <formula>INDIRECT("M"&amp;ROW())="Author"</formula>
    </cfRule>
    <cfRule type="expression" dxfId="12667" priority="3363">
      <formula>INDIRECT("M"&amp;ROW())="Author"</formula>
    </cfRule>
  </conditionalFormatting>
  <conditionalFormatting sqref="C235:I235 K235:L235">
    <cfRule type="expression" dxfId="12666" priority="3349">
      <formula>INDIRECT("M"&amp;ROW())="Office"</formula>
    </cfRule>
    <cfRule type="expression" dxfId="12665" priority="3350">
      <formula>INDIRECT("M"&amp;ROW())="Editor"</formula>
    </cfRule>
    <cfRule type="expression" dxfId="12664" priority="3351">
      <formula>INDIRECT("M"&amp;ROW())="PPP"</formula>
    </cfRule>
    <cfRule type="expression" dxfId="12663" priority="3352">
      <formula>INDIRECT("M"&amp;ROW())="Author"</formula>
    </cfRule>
    <cfRule type="expression" dxfId="12662" priority="3353">
      <formula>INDIRECT("M"&amp;ROW())="Author"</formula>
    </cfRule>
  </conditionalFormatting>
  <conditionalFormatting sqref="C234:I234 K234:L234">
    <cfRule type="expression" dxfId="12661" priority="3344">
      <formula>INDIRECT("M"&amp;ROW())="Office"</formula>
    </cfRule>
    <cfRule type="expression" dxfId="12660" priority="3345">
      <formula>INDIRECT("M"&amp;ROW())="Editor"</formula>
    </cfRule>
    <cfRule type="expression" dxfId="12659" priority="3346">
      <formula>INDIRECT("M"&amp;ROW())="PPP"</formula>
    </cfRule>
    <cfRule type="expression" dxfId="12658" priority="3347">
      <formula>INDIRECT("M"&amp;ROW())="Author"</formula>
    </cfRule>
    <cfRule type="expression" dxfId="12657" priority="3348">
      <formula>INDIRECT("M"&amp;ROW())="Author"</formula>
    </cfRule>
  </conditionalFormatting>
  <conditionalFormatting sqref="J255">
    <cfRule type="expression" dxfId="12656" priority="3339">
      <formula>INDIRECT("M"&amp;ROW())="Office"</formula>
    </cfRule>
    <cfRule type="expression" dxfId="12655" priority="3340">
      <formula>INDIRECT("M"&amp;ROW())="Editor"</formula>
    </cfRule>
    <cfRule type="expression" dxfId="12654" priority="3341">
      <formula>INDIRECT("M"&amp;ROW())="PPP"</formula>
    </cfRule>
    <cfRule type="expression" dxfId="12653" priority="3342">
      <formula>INDIRECT("M"&amp;ROW())="Author"</formula>
    </cfRule>
    <cfRule type="expression" dxfId="12652" priority="3343">
      <formula>INDIRECT("M"&amp;ROW())="Author"</formula>
    </cfRule>
  </conditionalFormatting>
  <conditionalFormatting sqref="J254">
    <cfRule type="expression" dxfId="12651" priority="3334">
      <formula>INDIRECT("M"&amp;ROW())="Office"</formula>
    </cfRule>
    <cfRule type="expression" dxfId="12650" priority="3335">
      <formula>INDIRECT("M"&amp;ROW())="Editor"</formula>
    </cfRule>
    <cfRule type="expression" dxfId="12649" priority="3336">
      <formula>INDIRECT("M"&amp;ROW())="PPP"</formula>
    </cfRule>
    <cfRule type="expression" dxfId="12648" priority="3337">
      <formula>INDIRECT("M"&amp;ROW())="Author"</formula>
    </cfRule>
    <cfRule type="expression" dxfId="12647" priority="3338">
      <formula>INDIRECT("M"&amp;ROW())="Author"</formula>
    </cfRule>
  </conditionalFormatting>
  <conditionalFormatting sqref="J253">
    <cfRule type="expression" dxfId="12646" priority="3329">
      <formula>INDIRECT("M"&amp;ROW())="Office"</formula>
    </cfRule>
    <cfRule type="expression" dxfId="12645" priority="3330">
      <formula>INDIRECT("M"&amp;ROW())="Editor"</formula>
    </cfRule>
    <cfRule type="expression" dxfId="12644" priority="3331">
      <formula>INDIRECT("M"&amp;ROW())="PPP"</formula>
    </cfRule>
    <cfRule type="expression" dxfId="12643" priority="3332">
      <formula>INDIRECT("M"&amp;ROW())="Author"</formula>
    </cfRule>
    <cfRule type="expression" dxfId="12642" priority="3333">
      <formula>INDIRECT("M"&amp;ROW())="Author"</formula>
    </cfRule>
  </conditionalFormatting>
  <conditionalFormatting sqref="J252">
    <cfRule type="expression" dxfId="12641" priority="3324">
      <formula>INDIRECT("M"&amp;ROW())="Office"</formula>
    </cfRule>
    <cfRule type="expression" dxfId="12640" priority="3325">
      <formula>INDIRECT("M"&amp;ROW())="Editor"</formula>
    </cfRule>
    <cfRule type="expression" dxfId="12639" priority="3326">
      <formula>INDIRECT("M"&amp;ROW())="PPP"</formula>
    </cfRule>
    <cfRule type="expression" dxfId="12638" priority="3327">
      <formula>INDIRECT("M"&amp;ROW())="Author"</formula>
    </cfRule>
    <cfRule type="expression" dxfId="12637" priority="3328">
      <formula>INDIRECT("M"&amp;ROW())="Author"</formula>
    </cfRule>
  </conditionalFormatting>
  <conditionalFormatting sqref="J251">
    <cfRule type="expression" dxfId="12636" priority="3319">
      <formula>INDIRECT("M"&amp;ROW())="Office"</formula>
    </cfRule>
    <cfRule type="expression" dxfId="12635" priority="3320">
      <formula>INDIRECT("M"&amp;ROW())="Editor"</formula>
    </cfRule>
    <cfRule type="expression" dxfId="12634" priority="3321">
      <formula>INDIRECT("M"&amp;ROW())="PPP"</formula>
    </cfRule>
    <cfRule type="expression" dxfId="12633" priority="3322">
      <formula>INDIRECT("M"&amp;ROW())="Author"</formula>
    </cfRule>
    <cfRule type="expression" dxfId="12632" priority="3323">
      <formula>INDIRECT("M"&amp;ROW())="Author"</formula>
    </cfRule>
  </conditionalFormatting>
  <conditionalFormatting sqref="J250">
    <cfRule type="expression" dxfId="12631" priority="3314">
      <formula>INDIRECT("M"&amp;ROW())="Office"</formula>
    </cfRule>
    <cfRule type="expression" dxfId="12630" priority="3315">
      <formula>INDIRECT("M"&amp;ROW())="Editor"</formula>
    </cfRule>
    <cfRule type="expression" dxfId="12629" priority="3316">
      <formula>INDIRECT("M"&amp;ROW())="PPP"</formula>
    </cfRule>
    <cfRule type="expression" dxfId="12628" priority="3317">
      <formula>INDIRECT("M"&amp;ROW())="Author"</formula>
    </cfRule>
    <cfRule type="expression" dxfId="12627" priority="3318">
      <formula>INDIRECT("M"&amp;ROW())="Author"</formula>
    </cfRule>
  </conditionalFormatting>
  <conditionalFormatting sqref="J249">
    <cfRule type="expression" dxfId="12626" priority="3309">
      <formula>INDIRECT("M"&amp;ROW())="Office"</formula>
    </cfRule>
    <cfRule type="expression" dxfId="12625" priority="3310">
      <formula>INDIRECT("M"&amp;ROW())="Editor"</formula>
    </cfRule>
    <cfRule type="expression" dxfId="12624" priority="3311">
      <formula>INDIRECT("M"&amp;ROW())="PPP"</formula>
    </cfRule>
    <cfRule type="expression" dxfId="12623" priority="3312">
      <formula>INDIRECT("M"&amp;ROW())="Author"</formula>
    </cfRule>
    <cfRule type="expression" dxfId="12622" priority="3313">
      <formula>INDIRECT("M"&amp;ROW())="Author"</formula>
    </cfRule>
  </conditionalFormatting>
  <conditionalFormatting sqref="J248">
    <cfRule type="expression" dxfId="12621" priority="3304">
      <formula>INDIRECT("M"&amp;ROW())="Office"</formula>
    </cfRule>
    <cfRule type="expression" dxfId="12620" priority="3305">
      <formula>INDIRECT("M"&amp;ROW())="Editor"</formula>
    </cfRule>
    <cfRule type="expression" dxfId="12619" priority="3306">
      <formula>INDIRECT("M"&amp;ROW())="PPP"</formula>
    </cfRule>
    <cfRule type="expression" dxfId="12618" priority="3307">
      <formula>INDIRECT("M"&amp;ROW())="Author"</formula>
    </cfRule>
    <cfRule type="expression" dxfId="12617" priority="3308">
      <formula>INDIRECT("M"&amp;ROW())="Author"</formula>
    </cfRule>
  </conditionalFormatting>
  <conditionalFormatting sqref="J247">
    <cfRule type="expression" dxfId="12616" priority="3299">
      <formula>INDIRECT("M"&amp;ROW())="Office"</formula>
    </cfRule>
    <cfRule type="expression" dxfId="12615" priority="3300">
      <formula>INDIRECT("M"&amp;ROW())="Editor"</formula>
    </cfRule>
    <cfRule type="expression" dxfId="12614" priority="3301">
      <formula>INDIRECT("M"&amp;ROW())="PPP"</formula>
    </cfRule>
    <cfRule type="expression" dxfId="12613" priority="3302">
      <formula>INDIRECT("M"&amp;ROW())="Author"</formula>
    </cfRule>
    <cfRule type="expression" dxfId="12612" priority="3303">
      <formula>INDIRECT("M"&amp;ROW())="Author"</formula>
    </cfRule>
  </conditionalFormatting>
  <conditionalFormatting sqref="J246">
    <cfRule type="expression" dxfId="12611" priority="3294">
      <formula>INDIRECT("M"&amp;ROW())="Office"</formula>
    </cfRule>
    <cfRule type="expression" dxfId="12610" priority="3295">
      <formula>INDIRECT("M"&amp;ROW())="Editor"</formula>
    </cfRule>
    <cfRule type="expression" dxfId="12609" priority="3296">
      <formula>INDIRECT("M"&amp;ROW())="PPP"</formula>
    </cfRule>
    <cfRule type="expression" dxfId="12608" priority="3297">
      <formula>INDIRECT("M"&amp;ROW())="Author"</formula>
    </cfRule>
    <cfRule type="expression" dxfId="12607" priority="3298">
      <formula>INDIRECT("M"&amp;ROW())="Author"</formula>
    </cfRule>
  </conditionalFormatting>
  <conditionalFormatting sqref="J245">
    <cfRule type="expression" dxfId="12606" priority="3289">
      <formula>INDIRECT("M"&amp;ROW())="Office"</formula>
    </cfRule>
    <cfRule type="expression" dxfId="12605" priority="3290">
      <formula>INDIRECT("M"&amp;ROW())="Editor"</formula>
    </cfRule>
    <cfRule type="expression" dxfId="12604" priority="3291">
      <formula>INDIRECT("M"&amp;ROW())="PPP"</formula>
    </cfRule>
    <cfRule type="expression" dxfId="12603" priority="3292">
      <formula>INDIRECT("M"&amp;ROW())="Author"</formula>
    </cfRule>
    <cfRule type="expression" dxfId="12602" priority="3293">
      <formula>INDIRECT("M"&amp;ROW())="Author"</formula>
    </cfRule>
  </conditionalFormatting>
  <conditionalFormatting sqref="J244">
    <cfRule type="expression" dxfId="12601" priority="3284">
      <formula>INDIRECT("M"&amp;ROW())="Office"</formula>
    </cfRule>
    <cfRule type="expression" dxfId="12600" priority="3285">
      <formula>INDIRECT("M"&amp;ROW())="Editor"</formula>
    </cfRule>
    <cfRule type="expression" dxfId="12599" priority="3286">
      <formula>INDIRECT("M"&amp;ROW())="PPP"</formula>
    </cfRule>
    <cfRule type="expression" dxfId="12598" priority="3287">
      <formula>INDIRECT("M"&amp;ROW())="Author"</formula>
    </cfRule>
    <cfRule type="expression" dxfId="12597" priority="3288">
      <formula>INDIRECT("M"&amp;ROW())="Author"</formula>
    </cfRule>
  </conditionalFormatting>
  <conditionalFormatting sqref="J243">
    <cfRule type="expression" dxfId="12596" priority="3279">
      <formula>INDIRECT("M"&amp;ROW())="Office"</formula>
    </cfRule>
    <cfRule type="expression" dxfId="12595" priority="3280">
      <formula>INDIRECT("M"&amp;ROW())="Editor"</formula>
    </cfRule>
    <cfRule type="expression" dxfId="12594" priority="3281">
      <formula>INDIRECT("M"&amp;ROW())="PPP"</formula>
    </cfRule>
    <cfRule type="expression" dxfId="12593" priority="3282">
      <formula>INDIRECT("M"&amp;ROW())="Author"</formula>
    </cfRule>
    <cfRule type="expression" dxfId="12592" priority="3283">
      <formula>INDIRECT("M"&amp;ROW())="Author"</formula>
    </cfRule>
  </conditionalFormatting>
  <conditionalFormatting sqref="J242">
    <cfRule type="expression" dxfId="12591" priority="3274">
      <formula>INDIRECT("M"&amp;ROW())="Office"</formula>
    </cfRule>
    <cfRule type="expression" dxfId="12590" priority="3275">
      <formula>INDIRECT("M"&amp;ROW())="Editor"</formula>
    </cfRule>
    <cfRule type="expression" dxfId="12589" priority="3276">
      <formula>INDIRECT("M"&amp;ROW())="PPP"</formula>
    </cfRule>
    <cfRule type="expression" dxfId="12588" priority="3277">
      <formula>INDIRECT("M"&amp;ROW())="Author"</formula>
    </cfRule>
    <cfRule type="expression" dxfId="12587" priority="3278">
      <formula>INDIRECT("M"&amp;ROW())="Author"</formula>
    </cfRule>
  </conditionalFormatting>
  <conditionalFormatting sqref="J241">
    <cfRule type="expression" dxfId="12586" priority="3269">
      <formula>INDIRECT("M"&amp;ROW())="Office"</formula>
    </cfRule>
    <cfRule type="expression" dxfId="12585" priority="3270">
      <formula>INDIRECT("M"&amp;ROW())="Editor"</formula>
    </cfRule>
    <cfRule type="expression" dxfId="12584" priority="3271">
      <formula>INDIRECT("M"&amp;ROW())="PPP"</formula>
    </cfRule>
    <cfRule type="expression" dxfId="12583" priority="3272">
      <formula>INDIRECT("M"&amp;ROW())="Author"</formula>
    </cfRule>
    <cfRule type="expression" dxfId="12582" priority="3273">
      <formula>INDIRECT("M"&amp;ROW())="Author"</formula>
    </cfRule>
  </conditionalFormatting>
  <conditionalFormatting sqref="J240">
    <cfRule type="expression" dxfId="12581" priority="3264">
      <formula>INDIRECT("M"&amp;ROW())="Office"</formula>
    </cfRule>
    <cfRule type="expression" dxfId="12580" priority="3265">
      <formula>INDIRECT("M"&amp;ROW())="Editor"</formula>
    </cfRule>
    <cfRule type="expression" dxfId="12579" priority="3266">
      <formula>INDIRECT("M"&amp;ROW())="PPP"</formula>
    </cfRule>
    <cfRule type="expression" dxfId="12578" priority="3267">
      <formula>INDIRECT("M"&amp;ROW())="Author"</formula>
    </cfRule>
    <cfRule type="expression" dxfId="12577" priority="3268">
      <formula>INDIRECT("M"&amp;ROW())="Author"</formula>
    </cfRule>
  </conditionalFormatting>
  <conditionalFormatting sqref="J239">
    <cfRule type="expression" dxfId="12576" priority="3259">
      <formula>INDIRECT("M"&amp;ROW())="Office"</formula>
    </cfRule>
    <cfRule type="expression" dxfId="12575" priority="3260">
      <formula>INDIRECT("M"&amp;ROW())="Editor"</formula>
    </cfRule>
    <cfRule type="expression" dxfId="12574" priority="3261">
      <formula>INDIRECT("M"&amp;ROW())="PPP"</formula>
    </cfRule>
    <cfRule type="expression" dxfId="12573" priority="3262">
      <formula>INDIRECT("M"&amp;ROW())="Author"</formula>
    </cfRule>
    <cfRule type="expression" dxfId="12572" priority="3263">
      <formula>INDIRECT("M"&amp;ROW())="Author"</formula>
    </cfRule>
  </conditionalFormatting>
  <conditionalFormatting sqref="J237">
    <cfRule type="expression" dxfId="12571" priority="3254">
      <formula>INDIRECT("M"&amp;ROW())="Office"</formula>
    </cfRule>
    <cfRule type="expression" dxfId="12570" priority="3255">
      <formula>INDIRECT("M"&amp;ROW())="Editor"</formula>
    </cfRule>
    <cfRule type="expression" dxfId="12569" priority="3256">
      <formula>INDIRECT("M"&amp;ROW())="PPP"</formula>
    </cfRule>
    <cfRule type="expression" dxfId="12568" priority="3257">
      <formula>INDIRECT("M"&amp;ROW())="Author"</formula>
    </cfRule>
    <cfRule type="expression" dxfId="12567" priority="3258">
      <formula>INDIRECT("M"&amp;ROW())="Author"</formula>
    </cfRule>
  </conditionalFormatting>
  <conditionalFormatting sqref="J236">
    <cfRule type="expression" dxfId="12566" priority="3249">
      <formula>INDIRECT("M"&amp;ROW())="Office"</formula>
    </cfRule>
    <cfRule type="expression" dxfId="12565" priority="3250">
      <formula>INDIRECT("M"&amp;ROW())="Editor"</formula>
    </cfRule>
    <cfRule type="expression" dxfId="12564" priority="3251">
      <formula>INDIRECT("M"&amp;ROW())="PPP"</formula>
    </cfRule>
    <cfRule type="expression" dxfId="12563" priority="3252">
      <formula>INDIRECT("M"&amp;ROW())="Author"</formula>
    </cfRule>
    <cfRule type="expression" dxfId="12562" priority="3253">
      <formula>INDIRECT("M"&amp;ROW())="Author"</formula>
    </cfRule>
  </conditionalFormatting>
  <conditionalFormatting sqref="J235">
    <cfRule type="expression" dxfId="12561" priority="3244">
      <formula>INDIRECT("M"&amp;ROW())="Office"</formula>
    </cfRule>
    <cfRule type="expression" dxfId="12560" priority="3245">
      <formula>INDIRECT("M"&amp;ROW())="Editor"</formula>
    </cfRule>
    <cfRule type="expression" dxfId="12559" priority="3246">
      <formula>INDIRECT("M"&amp;ROW())="PPP"</formula>
    </cfRule>
    <cfRule type="expression" dxfId="12558" priority="3247">
      <formula>INDIRECT("M"&amp;ROW())="Author"</formula>
    </cfRule>
    <cfRule type="expression" dxfId="12557" priority="3248">
      <formula>INDIRECT("M"&amp;ROW())="Author"</formula>
    </cfRule>
  </conditionalFormatting>
  <conditionalFormatting sqref="J234">
    <cfRule type="expression" dxfId="12556" priority="3239">
      <formula>INDIRECT("M"&amp;ROW())="Office"</formula>
    </cfRule>
    <cfRule type="expression" dxfId="12555" priority="3240">
      <formula>INDIRECT("M"&amp;ROW())="Editor"</formula>
    </cfRule>
    <cfRule type="expression" dxfId="12554" priority="3241">
      <formula>INDIRECT("M"&amp;ROW())="PPP"</formula>
    </cfRule>
    <cfRule type="expression" dxfId="12553" priority="3242">
      <formula>INDIRECT("M"&amp;ROW())="Author"</formula>
    </cfRule>
    <cfRule type="expression" dxfId="12552" priority="3243">
      <formula>INDIRECT("M"&amp;ROW())="Author"</formula>
    </cfRule>
  </conditionalFormatting>
  <conditionalFormatting sqref="C233:I233 K233:L233">
    <cfRule type="expression" dxfId="12551" priority="3234">
      <formula>INDIRECT("M"&amp;ROW())="Office"</formula>
    </cfRule>
    <cfRule type="expression" dxfId="12550" priority="3235">
      <formula>INDIRECT("M"&amp;ROW())="Editor"</formula>
    </cfRule>
    <cfRule type="expression" dxfId="12549" priority="3236">
      <formula>INDIRECT("M"&amp;ROW())="PPP"</formula>
    </cfRule>
    <cfRule type="expression" dxfId="12548" priority="3237">
      <formula>INDIRECT("M"&amp;ROW())="Author"</formula>
    </cfRule>
    <cfRule type="expression" dxfId="12547" priority="3238">
      <formula>INDIRECT("M"&amp;ROW())="Author"</formula>
    </cfRule>
  </conditionalFormatting>
  <conditionalFormatting sqref="J233">
    <cfRule type="expression" dxfId="12546" priority="3229">
      <formula>INDIRECT("M"&amp;ROW())="Office"</formula>
    </cfRule>
    <cfRule type="expression" dxfId="12545" priority="3230">
      <formula>INDIRECT("M"&amp;ROW())="Editor"</formula>
    </cfRule>
    <cfRule type="expression" dxfId="12544" priority="3231">
      <formula>INDIRECT("M"&amp;ROW())="PPP"</formula>
    </cfRule>
    <cfRule type="expression" dxfId="12543" priority="3232">
      <formula>INDIRECT("M"&amp;ROW())="Author"</formula>
    </cfRule>
    <cfRule type="expression" dxfId="12542" priority="3233">
      <formula>INDIRECT("M"&amp;ROW())="Author"</formula>
    </cfRule>
  </conditionalFormatting>
  <conditionalFormatting sqref="C231:I231 K231:L231">
    <cfRule type="expression" dxfId="12541" priority="3224">
      <formula>INDIRECT("M"&amp;ROW())="Office"</formula>
    </cfRule>
    <cfRule type="expression" dxfId="12540" priority="3225">
      <formula>INDIRECT("M"&amp;ROW())="Editor"</formula>
    </cfRule>
    <cfRule type="expression" dxfId="12539" priority="3226">
      <formula>INDIRECT("M"&amp;ROW())="PPP"</formula>
    </cfRule>
    <cfRule type="expression" dxfId="12538" priority="3227">
      <formula>INDIRECT("M"&amp;ROW())="Author"</formula>
    </cfRule>
    <cfRule type="expression" dxfId="12537" priority="3228">
      <formula>INDIRECT("M"&amp;ROW())="Author"</formula>
    </cfRule>
  </conditionalFormatting>
  <conditionalFormatting sqref="J231">
    <cfRule type="expression" dxfId="12536" priority="3214">
      <formula>INDIRECT("M"&amp;ROW())="Office"</formula>
    </cfRule>
    <cfRule type="expression" dxfId="12535" priority="3215">
      <formula>INDIRECT("M"&amp;ROW())="Editor"</formula>
    </cfRule>
    <cfRule type="expression" dxfId="12534" priority="3216">
      <formula>INDIRECT("M"&amp;ROW())="PPP"</formula>
    </cfRule>
    <cfRule type="expression" dxfId="12533" priority="3217">
      <formula>INDIRECT("M"&amp;ROW())="Author"</formula>
    </cfRule>
    <cfRule type="expression" dxfId="12532" priority="3218">
      <formula>INDIRECT("M"&amp;ROW())="Author"</formula>
    </cfRule>
  </conditionalFormatting>
  <conditionalFormatting sqref="J232">
    <cfRule type="expression" dxfId="12531" priority="3219">
      <formula>INDIRECT("M"&amp;ROW())="Office"</formula>
    </cfRule>
    <cfRule type="expression" dxfId="12530" priority="3220">
      <formula>INDIRECT("M"&amp;ROW())="Editor"</formula>
    </cfRule>
    <cfRule type="expression" dxfId="12529" priority="3221">
      <formula>INDIRECT("M"&amp;ROW())="PPP"</formula>
    </cfRule>
    <cfRule type="expression" dxfId="12528" priority="3222">
      <formula>INDIRECT("M"&amp;ROW())="Author"</formula>
    </cfRule>
    <cfRule type="expression" dxfId="12527" priority="3223">
      <formula>INDIRECT("M"&amp;ROW())="Author"</formula>
    </cfRule>
  </conditionalFormatting>
  <conditionalFormatting sqref="C230:I230 K230:L230">
    <cfRule type="expression" dxfId="12526" priority="3209">
      <formula>INDIRECT("M"&amp;ROW())="Office"</formula>
    </cfRule>
    <cfRule type="expression" dxfId="12525" priority="3210">
      <formula>INDIRECT("M"&amp;ROW())="Editor"</formula>
    </cfRule>
    <cfRule type="expression" dxfId="12524" priority="3211">
      <formula>INDIRECT("M"&amp;ROW())="PPP"</formula>
    </cfRule>
    <cfRule type="expression" dxfId="12523" priority="3212">
      <formula>INDIRECT("M"&amp;ROW())="Author"</formula>
    </cfRule>
    <cfRule type="expression" dxfId="12522" priority="3213">
      <formula>INDIRECT("M"&amp;ROW())="Author"</formula>
    </cfRule>
  </conditionalFormatting>
  <conditionalFormatting sqref="J230">
    <cfRule type="expression" dxfId="12521" priority="3204">
      <formula>INDIRECT("M"&amp;ROW())="Office"</formula>
    </cfRule>
    <cfRule type="expression" dxfId="12520" priority="3205">
      <formula>INDIRECT("M"&amp;ROW())="Editor"</formula>
    </cfRule>
    <cfRule type="expression" dxfId="12519" priority="3206">
      <formula>INDIRECT("M"&amp;ROW())="PPP"</formula>
    </cfRule>
    <cfRule type="expression" dxfId="12518" priority="3207">
      <formula>INDIRECT("M"&amp;ROW())="Author"</formula>
    </cfRule>
    <cfRule type="expression" dxfId="12517" priority="3208">
      <formula>INDIRECT("M"&amp;ROW())="Author"</formula>
    </cfRule>
  </conditionalFormatting>
  <conditionalFormatting sqref="J229">
    <cfRule type="expression" dxfId="12516" priority="3199">
      <formula>INDIRECT("M"&amp;ROW())="Office"</formula>
    </cfRule>
    <cfRule type="expression" dxfId="12515" priority="3200">
      <formula>INDIRECT("M"&amp;ROW())="Editor"</formula>
    </cfRule>
    <cfRule type="expression" dxfId="12514" priority="3201">
      <formula>INDIRECT("M"&amp;ROW())="PPP"</formula>
    </cfRule>
    <cfRule type="expression" dxfId="12513" priority="3202">
      <formula>INDIRECT("M"&amp;ROW())="Author"</formula>
    </cfRule>
    <cfRule type="expression" dxfId="12512" priority="3203">
      <formula>INDIRECT("M"&amp;ROW())="Author"</formula>
    </cfRule>
  </conditionalFormatting>
  <conditionalFormatting sqref="J228">
    <cfRule type="expression" dxfId="12511" priority="3194">
      <formula>INDIRECT("M"&amp;ROW())="Office"</formula>
    </cfRule>
    <cfRule type="expression" dxfId="12510" priority="3195">
      <formula>INDIRECT("M"&amp;ROW())="Editor"</formula>
    </cfRule>
    <cfRule type="expression" dxfId="12509" priority="3196">
      <formula>INDIRECT("M"&amp;ROW())="PPP"</formula>
    </cfRule>
    <cfRule type="expression" dxfId="12508" priority="3197">
      <formula>INDIRECT("M"&amp;ROW())="Author"</formula>
    </cfRule>
    <cfRule type="expression" dxfId="12507" priority="3198">
      <formula>INDIRECT("M"&amp;ROW())="Author"</formula>
    </cfRule>
  </conditionalFormatting>
  <conditionalFormatting sqref="J227">
    <cfRule type="expression" dxfId="12506" priority="3189">
      <formula>INDIRECT("M"&amp;ROW())="Office"</formula>
    </cfRule>
    <cfRule type="expression" dxfId="12505" priority="3190">
      <formula>INDIRECT("M"&amp;ROW())="Editor"</formula>
    </cfRule>
    <cfRule type="expression" dxfId="12504" priority="3191">
      <formula>INDIRECT("M"&amp;ROW())="PPP"</formula>
    </cfRule>
    <cfRule type="expression" dxfId="12503" priority="3192">
      <formula>INDIRECT("M"&amp;ROW())="Author"</formula>
    </cfRule>
    <cfRule type="expression" dxfId="12502" priority="3193">
      <formula>INDIRECT("M"&amp;ROW())="Author"</formula>
    </cfRule>
  </conditionalFormatting>
  <conditionalFormatting sqref="C226:I226 K226:L226">
    <cfRule type="expression" dxfId="12501" priority="3184">
      <formula>INDIRECT("M"&amp;ROW())="Office"</formula>
    </cfRule>
    <cfRule type="expression" dxfId="12500" priority="3185">
      <formula>INDIRECT("M"&amp;ROW())="Editor"</formula>
    </cfRule>
    <cfRule type="expression" dxfId="12499" priority="3186">
      <formula>INDIRECT("M"&amp;ROW())="PPP"</formula>
    </cfRule>
    <cfRule type="expression" dxfId="12498" priority="3187">
      <formula>INDIRECT("M"&amp;ROW())="Author"</formula>
    </cfRule>
    <cfRule type="expression" dxfId="12497" priority="3188">
      <formula>INDIRECT("M"&amp;ROW())="Author"</formula>
    </cfRule>
  </conditionalFormatting>
  <conditionalFormatting sqref="J226">
    <cfRule type="expression" dxfId="12496" priority="3179">
      <formula>INDIRECT("M"&amp;ROW())="Office"</formula>
    </cfRule>
    <cfRule type="expression" dxfId="12495" priority="3180">
      <formula>INDIRECT("M"&amp;ROW())="Editor"</formula>
    </cfRule>
    <cfRule type="expression" dxfId="12494" priority="3181">
      <formula>INDIRECT("M"&amp;ROW())="PPP"</formula>
    </cfRule>
    <cfRule type="expression" dxfId="12493" priority="3182">
      <formula>INDIRECT("M"&amp;ROW())="Author"</formula>
    </cfRule>
    <cfRule type="expression" dxfId="12492" priority="3183">
      <formula>INDIRECT("M"&amp;ROW())="Author"</formula>
    </cfRule>
  </conditionalFormatting>
  <conditionalFormatting sqref="C225:I225 K225:L225">
    <cfRule type="expression" dxfId="12491" priority="3174">
      <formula>INDIRECT("M"&amp;ROW())="Office"</formula>
    </cfRule>
    <cfRule type="expression" dxfId="12490" priority="3175">
      <formula>INDIRECT("M"&amp;ROW())="Editor"</formula>
    </cfRule>
    <cfRule type="expression" dxfId="12489" priority="3176">
      <formula>INDIRECT("M"&amp;ROW())="PPP"</formula>
    </cfRule>
    <cfRule type="expression" dxfId="12488" priority="3177">
      <formula>INDIRECT("M"&amp;ROW())="Author"</formula>
    </cfRule>
    <cfRule type="expression" dxfId="12487" priority="3178">
      <formula>INDIRECT("M"&amp;ROW())="Author"</formula>
    </cfRule>
  </conditionalFormatting>
  <conditionalFormatting sqref="J225">
    <cfRule type="expression" dxfId="12486" priority="3169">
      <formula>INDIRECT("M"&amp;ROW())="Office"</formula>
    </cfRule>
    <cfRule type="expression" dxfId="12485" priority="3170">
      <formula>INDIRECT("M"&amp;ROW())="Editor"</formula>
    </cfRule>
    <cfRule type="expression" dxfId="12484" priority="3171">
      <formula>INDIRECT("M"&amp;ROW())="PPP"</formula>
    </cfRule>
    <cfRule type="expression" dxfId="12483" priority="3172">
      <formula>INDIRECT("M"&amp;ROW())="Author"</formula>
    </cfRule>
    <cfRule type="expression" dxfId="12482" priority="3173">
      <formula>INDIRECT("M"&amp;ROW())="Author"</formula>
    </cfRule>
  </conditionalFormatting>
  <conditionalFormatting sqref="J224">
    <cfRule type="expression" dxfId="12481" priority="3164">
      <formula>INDIRECT("M"&amp;ROW())="Office"</formula>
    </cfRule>
    <cfRule type="expression" dxfId="12480" priority="3165">
      <formula>INDIRECT("M"&amp;ROW())="Editor"</formula>
    </cfRule>
    <cfRule type="expression" dxfId="12479" priority="3166">
      <formula>INDIRECT("M"&amp;ROW())="PPP"</formula>
    </cfRule>
    <cfRule type="expression" dxfId="12478" priority="3167">
      <formula>INDIRECT("M"&amp;ROW())="Author"</formula>
    </cfRule>
    <cfRule type="expression" dxfId="12477" priority="3168">
      <formula>INDIRECT("M"&amp;ROW())="Author"</formula>
    </cfRule>
  </conditionalFormatting>
  <conditionalFormatting sqref="J223">
    <cfRule type="expression" dxfId="12476" priority="3159">
      <formula>INDIRECT("M"&amp;ROW())="Office"</formula>
    </cfRule>
    <cfRule type="expression" dxfId="12475" priority="3160">
      <formula>INDIRECT("M"&amp;ROW())="Editor"</formula>
    </cfRule>
    <cfRule type="expression" dxfId="12474" priority="3161">
      <formula>INDIRECT("M"&amp;ROW())="PPP"</formula>
    </cfRule>
    <cfRule type="expression" dxfId="12473" priority="3162">
      <formula>INDIRECT("M"&amp;ROW())="Author"</formula>
    </cfRule>
    <cfRule type="expression" dxfId="12472" priority="3163">
      <formula>INDIRECT("M"&amp;ROW())="Author"</formula>
    </cfRule>
  </conditionalFormatting>
  <conditionalFormatting sqref="C221:I221 K221:L221">
    <cfRule type="expression" dxfId="12471" priority="3154">
      <formula>INDIRECT("M"&amp;ROW())="Office"</formula>
    </cfRule>
    <cfRule type="expression" dxfId="12470" priority="3155">
      <formula>INDIRECT("M"&amp;ROW())="Editor"</formula>
    </cfRule>
    <cfRule type="expression" dxfId="12469" priority="3156">
      <formula>INDIRECT("M"&amp;ROW())="PPP"</formula>
    </cfRule>
    <cfRule type="expression" dxfId="12468" priority="3157">
      <formula>INDIRECT("M"&amp;ROW())="Author"</formula>
    </cfRule>
    <cfRule type="expression" dxfId="12467" priority="3158">
      <formula>INDIRECT("M"&amp;ROW())="Author"</formula>
    </cfRule>
  </conditionalFormatting>
  <conditionalFormatting sqref="J221">
    <cfRule type="expression" dxfId="12466" priority="3149">
      <formula>INDIRECT("M"&amp;ROW())="Office"</formula>
    </cfRule>
    <cfRule type="expression" dxfId="12465" priority="3150">
      <formula>INDIRECT("M"&amp;ROW())="Editor"</formula>
    </cfRule>
    <cfRule type="expression" dxfId="12464" priority="3151">
      <formula>INDIRECT("M"&amp;ROW())="PPP"</formula>
    </cfRule>
    <cfRule type="expression" dxfId="12463" priority="3152">
      <formula>INDIRECT("M"&amp;ROW())="Author"</formula>
    </cfRule>
    <cfRule type="expression" dxfId="12462" priority="3153">
      <formula>INDIRECT("M"&amp;ROW())="Author"</formula>
    </cfRule>
  </conditionalFormatting>
  <conditionalFormatting sqref="C222:I222 K222:L222">
    <cfRule type="expression" dxfId="12461" priority="3144">
      <formula>INDIRECT("M"&amp;ROW())="Office"</formula>
    </cfRule>
    <cfRule type="expression" dxfId="12460" priority="3145">
      <formula>INDIRECT("M"&amp;ROW())="Editor"</formula>
    </cfRule>
    <cfRule type="expression" dxfId="12459" priority="3146">
      <formula>INDIRECT("M"&amp;ROW())="PPP"</formula>
    </cfRule>
    <cfRule type="expression" dxfId="12458" priority="3147">
      <formula>INDIRECT("M"&amp;ROW())="Author"</formula>
    </cfRule>
    <cfRule type="expression" dxfId="12457" priority="3148">
      <formula>INDIRECT("M"&amp;ROW())="Author"</formula>
    </cfRule>
  </conditionalFormatting>
  <conditionalFormatting sqref="J222">
    <cfRule type="expression" dxfId="12456" priority="3139">
      <formula>INDIRECT("M"&amp;ROW())="Office"</formula>
    </cfRule>
    <cfRule type="expression" dxfId="12455" priority="3140">
      <formula>INDIRECT("M"&amp;ROW())="Editor"</formula>
    </cfRule>
    <cfRule type="expression" dxfId="12454" priority="3141">
      <formula>INDIRECT("M"&amp;ROW())="PPP"</formula>
    </cfRule>
    <cfRule type="expression" dxfId="12453" priority="3142">
      <formula>INDIRECT("M"&amp;ROW())="Author"</formula>
    </cfRule>
    <cfRule type="expression" dxfId="12452" priority="3143">
      <formula>INDIRECT("M"&amp;ROW())="Author"</formula>
    </cfRule>
  </conditionalFormatting>
  <conditionalFormatting sqref="C220:I220 K220:L220">
    <cfRule type="expression" dxfId="12451" priority="3134">
      <formula>INDIRECT("M"&amp;ROW())="Office"</formula>
    </cfRule>
    <cfRule type="expression" dxfId="12450" priority="3135">
      <formula>INDIRECT("M"&amp;ROW())="Editor"</formula>
    </cfRule>
    <cfRule type="expression" dxfId="12449" priority="3136">
      <formula>INDIRECT("M"&amp;ROW())="PPP"</formula>
    </cfRule>
    <cfRule type="expression" dxfId="12448" priority="3137">
      <formula>INDIRECT("M"&amp;ROW())="Author"</formula>
    </cfRule>
    <cfRule type="expression" dxfId="12447" priority="3138">
      <formula>INDIRECT("M"&amp;ROW())="Author"</formula>
    </cfRule>
  </conditionalFormatting>
  <conditionalFormatting sqref="J220">
    <cfRule type="expression" dxfId="12446" priority="3129">
      <formula>INDIRECT("M"&amp;ROW())="Office"</formula>
    </cfRule>
    <cfRule type="expression" dxfId="12445" priority="3130">
      <formula>INDIRECT("M"&amp;ROW())="Editor"</formula>
    </cfRule>
    <cfRule type="expression" dxfId="12444" priority="3131">
      <formula>INDIRECT("M"&amp;ROW())="PPP"</formula>
    </cfRule>
    <cfRule type="expression" dxfId="12443" priority="3132">
      <formula>INDIRECT("M"&amp;ROW())="Author"</formula>
    </cfRule>
    <cfRule type="expression" dxfId="12442" priority="3133">
      <formula>INDIRECT("M"&amp;ROW())="Author"</formula>
    </cfRule>
  </conditionalFormatting>
  <conditionalFormatting sqref="C219:I219 K219:L219">
    <cfRule type="expression" dxfId="12441" priority="3124">
      <formula>INDIRECT("M"&amp;ROW())="Office"</formula>
    </cfRule>
    <cfRule type="expression" dxfId="12440" priority="3125">
      <formula>INDIRECT("M"&amp;ROW())="Editor"</formula>
    </cfRule>
    <cfRule type="expression" dxfId="12439" priority="3126">
      <formula>INDIRECT("M"&amp;ROW())="PPP"</formula>
    </cfRule>
    <cfRule type="expression" dxfId="12438" priority="3127">
      <formula>INDIRECT("M"&amp;ROW())="Author"</formula>
    </cfRule>
    <cfRule type="expression" dxfId="12437" priority="3128">
      <formula>INDIRECT("M"&amp;ROW())="Author"</formula>
    </cfRule>
  </conditionalFormatting>
  <conditionalFormatting sqref="J219">
    <cfRule type="expression" dxfId="12436" priority="3119">
      <formula>INDIRECT("M"&amp;ROW())="Office"</formula>
    </cfRule>
    <cfRule type="expression" dxfId="12435" priority="3120">
      <formula>INDIRECT("M"&amp;ROW())="Editor"</formula>
    </cfRule>
    <cfRule type="expression" dxfId="12434" priority="3121">
      <formula>INDIRECT("M"&amp;ROW())="PPP"</formula>
    </cfRule>
    <cfRule type="expression" dxfId="12433" priority="3122">
      <formula>INDIRECT("M"&amp;ROW())="Author"</formula>
    </cfRule>
    <cfRule type="expression" dxfId="12432" priority="3123">
      <formula>INDIRECT("M"&amp;ROW())="Author"</formula>
    </cfRule>
  </conditionalFormatting>
  <conditionalFormatting sqref="C218:I218 K218:L218">
    <cfRule type="expression" dxfId="12431" priority="3114">
      <formula>INDIRECT("M"&amp;ROW())="Office"</formula>
    </cfRule>
    <cfRule type="expression" dxfId="12430" priority="3115">
      <formula>INDIRECT("M"&amp;ROW())="Editor"</formula>
    </cfRule>
    <cfRule type="expression" dxfId="12429" priority="3116">
      <formula>INDIRECT("M"&amp;ROW())="PPP"</formula>
    </cfRule>
    <cfRule type="expression" dxfId="12428" priority="3117">
      <formula>INDIRECT("M"&amp;ROW())="Author"</formula>
    </cfRule>
    <cfRule type="expression" dxfId="12427" priority="3118">
      <formula>INDIRECT("M"&amp;ROW())="Author"</formula>
    </cfRule>
  </conditionalFormatting>
  <conditionalFormatting sqref="J218">
    <cfRule type="expression" dxfId="12426" priority="3109">
      <formula>INDIRECT("M"&amp;ROW())="Office"</formula>
    </cfRule>
    <cfRule type="expression" dxfId="12425" priority="3110">
      <formula>INDIRECT("M"&amp;ROW())="Editor"</formula>
    </cfRule>
    <cfRule type="expression" dxfId="12424" priority="3111">
      <formula>INDIRECT("M"&amp;ROW())="PPP"</formula>
    </cfRule>
    <cfRule type="expression" dxfId="12423" priority="3112">
      <formula>INDIRECT("M"&amp;ROW())="Author"</formula>
    </cfRule>
    <cfRule type="expression" dxfId="12422" priority="3113">
      <formula>INDIRECT("M"&amp;ROW())="Author"</formula>
    </cfRule>
  </conditionalFormatting>
  <conditionalFormatting sqref="C217:I217 K217:L217">
    <cfRule type="expression" dxfId="12421" priority="3104">
      <formula>INDIRECT("M"&amp;ROW())="Office"</formula>
    </cfRule>
    <cfRule type="expression" dxfId="12420" priority="3105">
      <formula>INDIRECT("M"&amp;ROW())="Editor"</formula>
    </cfRule>
    <cfRule type="expression" dxfId="12419" priority="3106">
      <formula>INDIRECT("M"&amp;ROW())="PPP"</formula>
    </cfRule>
    <cfRule type="expression" dxfId="12418" priority="3107">
      <formula>INDIRECT("M"&amp;ROW())="Author"</formula>
    </cfRule>
    <cfRule type="expression" dxfId="12417" priority="3108">
      <formula>INDIRECT("M"&amp;ROW())="Author"</formula>
    </cfRule>
  </conditionalFormatting>
  <conditionalFormatting sqref="J217">
    <cfRule type="expression" dxfId="12416" priority="3099">
      <formula>INDIRECT("M"&amp;ROW())="Office"</formula>
    </cfRule>
    <cfRule type="expression" dxfId="12415" priority="3100">
      <formula>INDIRECT("M"&amp;ROW())="Editor"</formula>
    </cfRule>
    <cfRule type="expression" dxfId="12414" priority="3101">
      <formula>INDIRECT("M"&amp;ROW())="PPP"</formula>
    </cfRule>
    <cfRule type="expression" dxfId="12413" priority="3102">
      <formula>INDIRECT("M"&amp;ROW())="Author"</formula>
    </cfRule>
    <cfRule type="expression" dxfId="12412" priority="3103">
      <formula>INDIRECT("M"&amp;ROW())="Author"</formula>
    </cfRule>
  </conditionalFormatting>
  <conditionalFormatting sqref="J216">
    <cfRule type="expression" dxfId="12411" priority="3089">
      <formula>INDIRECT("M"&amp;ROW())="Office"</formula>
    </cfRule>
    <cfRule type="expression" dxfId="12410" priority="3090">
      <formula>INDIRECT("M"&amp;ROW())="Editor"</formula>
    </cfRule>
    <cfRule type="expression" dxfId="12409" priority="3091">
      <formula>INDIRECT("M"&amp;ROW())="PPP"</formula>
    </cfRule>
    <cfRule type="expression" dxfId="12408" priority="3092">
      <formula>INDIRECT("M"&amp;ROW())="Author"</formula>
    </cfRule>
    <cfRule type="expression" dxfId="12407" priority="3093">
      <formula>INDIRECT("M"&amp;ROW())="Author"</formula>
    </cfRule>
  </conditionalFormatting>
  <conditionalFormatting sqref="J215">
    <cfRule type="expression" dxfId="12406" priority="3084">
      <formula>INDIRECT("M"&amp;ROW())="Office"</formula>
    </cfRule>
    <cfRule type="expression" dxfId="12405" priority="3085">
      <formula>INDIRECT("M"&amp;ROW())="Editor"</formula>
    </cfRule>
    <cfRule type="expression" dxfId="12404" priority="3086">
      <formula>INDIRECT("M"&amp;ROW())="PPP"</formula>
    </cfRule>
    <cfRule type="expression" dxfId="12403" priority="3087">
      <formula>INDIRECT("M"&amp;ROW())="Author"</formula>
    </cfRule>
    <cfRule type="expression" dxfId="12402" priority="3088">
      <formula>INDIRECT("M"&amp;ROW())="Author"</formula>
    </cfRule>
  </conditionalFormatting>
  <conditionalFormatting sqref="J214">
    <cfRule type="expression" dxfId="12401" priority="3079">
      <formula>INDIRECT("M"&amp;ROW())="Office"</formula>
    </cfRule>
    <cfRule type="expression" dxfId="12400" priority="3080">
      <formula>INDIRECT("M"&amp;ROW())="Editor"</formula>
    </cfRule>
    <cfRule type="expression" dxfId="12399" priority="3081">
      <formula>INDIRECT("M"&amp;ROW())="PPP"</formula>
    </cfRule>
    <cfRule type="expression" dxfId="12398" priority="3082">
      <formula>INDIRECT("M"&amp;ROW())="Author"</formula>
    </cfRule>
    <cfRule type="expression" dxfId="12397" priority="3083">
      <formula>INDIRECT("M"&amp;ROW())="Author"</formula>
    </cfRule>
  </conditionalFormatting>
  <conditionalFormatting sqref="C213:I213 K213:L213">
    <cfRule type="expression" dxfId="12396" priority="3074">
      <formula>INDIRECT("M"&amp;ROW())="Office"</formula>
    </cfRule>
    <cfRule type="expression" dxfId="12395" priority="3075">
      <formula>INDIRECT("M"&amp;ROW())="Editor"</formula>
    </cfRule>
    <cfRule type="expression" dxfId="12394" priority="3076">
      <formula>INDIRECT("M"&amp;ROW())="PPP"</formula>
    </cfRule>
    <cfRule type="expression" dxfId="12393" priority="3077">
      <formula>INDIRECT("M"&amp;ROW())="Author"</formula>
    </cfRule>
    <cfRule type="expression" dxfId="12392" priority="3078">
      <formula>INDIRECT("M"&amp;ROW())="Author"</formula>
    </cfRule>
  </conditionalFormatting>
  <conditionalFormatting sqref="J213">
    <cfRule type="expression" dxfId="12391" priority="3069">
      <formula>INDIRECT("M"&amp;ROW())="Office"</formula>
    </cfRule>
    <cfRule type="expression" dxfId="12390" priority="3070">
      <formula>INDIRECT("M"&amp;ROW())="Editor"</formula>
    </cfRule>
    <cfRule type="expression" dxfId="12389" priority="3071">
      <formula>INDIRECT("M"&amp;ROW())="PPP"</formula>
    </cfRule>
    <cfRule type="expression" dxfId="12388" priority="3072">
      <formula>INDIRECT("M"&amp;ROW())="Author"</formula>
    </cfRule>
    <cfRule type="expression" dxfId="12387" priority="3073">
      <formula>INDIRECT("M"&amp;ROW())="Author"</formula>
    </cfRule>
  </conditionalFormatting>
  <conditionalFormatting sqref="J212">
    <cfRule type="expression" dxfId="12386" priority="3059">
      <formula>INDIRECT("M"&amp;ROW())="Office"</formula>
    </cfRule>
    <cfRule type="expression" dxfId="12385" priority="3060">
      <formula>INDIRECT("M"&amp;ROW())="Editor"</formula>
    </cfRule>
    <cfRule type="expression" dxfId="12384" priority="3061">
      <formula>INDIRECT("M"&amp;ROW())="PPP"</formula>
    </cfRule>
    <cfRule type="expression" dxfId="12383" priority="3062">
      <formula>INDIRECT("M"&amp;ROW())="Author"</formula>
    </cfRule>
    <cfRule type="expression" dxfId="12382" priority="3063">
      <formula>INDIRECT("M"&amp;ROW())="Author"</formula>
    </cfRule>
  </conditionalFormatting>
  <conditionalFormatting sqref="C212:I212 K212:L212">
    <cfRule type="expression" dxfId="12381" priority="3064">
      <formula>INDIRECT("M"&amp;ROW())="Office"</formula>
    </cfRule>
    <cfRule type="expression" dxfId="12380" priority="3065">
      <formula>INDIRECT("M"&amp;ROW())="Editor"</formula>
    </cfRule>
    <cfRule type="expression" dxfId="12379" priority="3066">
      <formula>INDIRECT("M"&amp;ROW())="PPP"</formula>
    </cfRule>
    <cfRule type="expression" dxfId="12378" priority="3067">
      <formula>INDIRECT("M"&amp;ROW())="Author"</formula>
    </cfRule>
    <cfRule type="expression" dxfId="12377" priority="3068">
      <formula>INDIRECT("M"&amp;ROW())="Author"</formula>
    </cfRule>
  </conditionalFormatting>
  <conditionalFormatting sqref="C211:I211 K211:L211">
    <cfRule type="expression" dxfId="12376" priority="3054">
      <formula>INDIRECT("M"&amp;ROW())="Office"</formula>
    </cfRule>
    <cfRule type="expression" dxfId="12375" priority="3055">
      <formula>INDIRECT("M"&amp;ROW())="Editor"</formula>
    </cfRule>
    <cfRule type="expression" dxfId="12374" priority="3056">
      <formula>INDIRECT("M"&amp;ROW())="PPP"</formula>
    </cfRule>
    <cfRule type="expression" dxfId="12373" priority="3057">
      <formula>INDIRECT("M"&amp;ROW())="Author"</formula>
    </cfRule>
    <cfRule type="expression" dxfId="12372" priority="3058">
      <formula>INDIRECT("M"&amp;ROW())="Author"</formula>
    </cfRule>
  </conditionalFormatting>
  <conditionalFormatting sqref="J208:J211">
    <cfRule type="expression" dxfId="12371" priority="3049">
      <formula>INDIRECT("M"&amp;ROW())="Office"</formula>
    </cfRule>
    <cfRule type="expression" dxfId="12370" priority="3050">
      <formula>INDIRECT("M"&amp;ROW())="Editor"</formula>
    </cfRule>
    <cfRule type="expression" dxfId="12369" priority="3051">
      <formula>INDIRECT("M"&amp;ROW())="PPP"</formula>
    </cfRule>
    <cfRule type="expression" dxfId="12368" priority="3052">
      <formula>INDIRECT("M"&amp;ROW())="Author"</formula>
    </cfRule>
    <cfRule type="expression" dxfId="12367" priority="3053">
      <formula>INDIRECT("M"&amp;ROW())="Author"</formula>
    </cfRule>
  </conditionalFormatting>
  <conditionalFormatting sqref="C207:I207 K207:L207">
    <cfRule type="expression" dxfId="12366" priority="3044">
      <formula>INDIRECT("M"&amp;ROW())="Office"</formula>
    </cfRule>
    <cfRule type="expression" dxfId="12365" priority="3045">
      <formula>INDIRECT("M"&amp;ROW())="Editor"</formula>
    </cfRule>
    <cfRule type="expression" dxfId="12364" priority="3046">
      <formula>INDIRECT("M"&amp;ROW())="PPP"</formula>
    </cfRule>
    <cfRule type="expression" dxfId="12363" priority="3047">
      <formula>INDIRECT("M"&amp;ROW())="Author"</formula>
    </cfRule>
    <cfRule type="expression" dxfId="12362" priority="3048">
      <formula>INDIRECT("M"&amp;ROW())="Author"</formula>
    </cfRule>
  </conditionalFormatting>
  <conditionalFormatting sqref="J201:J207">
    <cfRule type="expression" dxfId="12361" priority="3039">
      <formula>INDIRECT("M"&amp;ROW())="Office"</formula>
    </cfRule>
    <cfRule type="expression" dxfId="12360" priority="3040">
      <formula>INDIRECT("M"&amp;ROW())="Editor"</formula>
    </cfRule>
    <cfRule type="expression" dxfId="12359" priority="3041">
      <formula>INDIRECT("M"&amp;ROW())="PPP"</formula>
    </cfRule>
    <cfRule type="expression" dxfId="12358" priority="3042">
      <formula>INDIRECT("M"&amp;ROW())="Author"</formula>
    </cfRule>
    <cfRule type="expression" dxfId="12357" priority="3043">
      <formula>INDIRECT("M"&amp;ROW())="Author"</formula>
    </cfRule>
  </conditionalFormatting>
  <conditionalFormatting sqref="C206:I206 K206:L206">
    <cfRule type="expression" dxfId="12356" priority="3034">
      <formula>INDIRECT("M"&amp;ROW())="Office"</formula>
    </cfRule>
    <cfRule type="expression" dxfId="12355" priority="3035">
      <formula>INDIRECT("M"&amp;ROW())="Editor"</formula>
    </cfRule>
    <cfRule type="expression" dxfId="12354" priority="3036">
      <formula>INDIRECT("M"&amp;ROW())="PPP"</formula>
    </cfRule>
    <cfRule type="expression" dxfId="12353" priority="3037">
      <formula>INDIRECT("M"&amp;ROW())="Author"</formula>
    </cfRule>
    <cfRule type="expression" dxfId="12352" priority="3038">
      <formula>INDIRECT("M"&amp;ROW())="Author"</formula>
    </cfRule>
  </conditionalFormatting>
  <conditionalFormatting sqref="C200:I200 K200:L200">
    <cfRule type="expression" dxfId="12351" priority="3024">
      <formula>INDIRECT("M"&amp;ROW())="Office"</formula>
    </cfRule>
    <cfRule type="expression" dxfId="12350" priority="3025">
      <formula>INDIRECT("M"&amp;ROW())="Editor"</formula>
    </cfRule>
    <cfRule type="expression" dxfId="12349" priority="3026">
      <formula>INDIRECT("M"&amp;ROW())="PPP"</formula>
    </cfRule>
    <cfRule type="expression" dxfId="12348" priority="3027">
      <formula>INDIRECT("M"&amp;ROW())="Author"</formula>
    </cfRule>
    <cfRule type="expression" dxfId="12347" priority="3028">
      <formula>INDIRECT("M"&amp;ROW())="Author"</formula>
    </cfRule>
  </conditionalFormatting>
  <conditionalFormatting sqref="J195:J200">
    <cfRule type="expression" dxfId="12346" priority="3019">
      <formula>INDIRECT("M"&amp;ROW())="Office"</formula>
    </cfRule>
    <cfRule type="expression" dxfId="12345" priority="3020">
      <formula>INDIRECT("M"&amp;ROW())="Editor"</formula>
    </cfRule>
    <cfRule type="expression" dxfId="12344" priority="3021">
      <formula>INDIRECT("M"&amp;ROW())="PPP"</formula>
    </cfRule>
    <cfRule type="expression" dxfId="12343" priority="3022">
      <formula>INDIRECT("M"&amp;ROW())="Author"</formula>
    </cfRule>
    <cfRule type="expression" dxfId="12342" priority="3023">
      <formula>INDIRECT("M"&amp;ROW())="Author"</formula>
    </cfRule>
  </conditionalFormatting>
  <conditionalFormatting sqref="C194:I194 K194:L194">
    <cfRule type="expression" dxfId="12341" priority="3009">
      <formula>INDIRECT("M"&amp;ROW())="Office"</formula>
    </cfRule>
    <cfRule type="expression" dxfId="12340" priority="3010">
      <formula>INDIRECT("M"&amp;ROW())="Editor"</formula>
    </cfRule>
    <cfRule type="expression" dxfId="12339" priority="3011">
      <formula>INDIRECT("M"&amp;ROW())="PPP"</formula>
    </cfRule>
    <cfRule type="expression" dxfId="12338" priority="3012">
      <formula>INDIRECT("M"&amp;ROW())="Author"</formula>
    </cfRule>
    <cfRule type="expression" dxfId="12337" priority="3013">
      <formula>INDIRECT("M"&amp;ROW())="Author"</formula>
    </cfRule>
  </conditionalFormatting>
  <conditionalFormatting sqref="J193:J194">
    <cfRule type="expression" dxfId="12336" priority="3004">
      <formula>INDIRECT("M"&amp;ROW())="Office"</formula>
    </cfRule>
    <cfRule type="expression" dxfId="12335" priority="3005">
      <formula>INDIRECT("M"&amp;ROW())="Editor"</formula>
    </cfRule>
    <cfRule type="expression" dxfId="12334" priority="3006">
      <formula>INDIRECT("M"&amp;ROW())="PPP"</formula>
    </cfRule>
    <cfRule type="expression" dxfId="12333" priority="3007">
      <formula>INDIRECT("M"&amp;ROW())="Author"</formula>
    </cfRule>
    <cfRule type="expression" dxfId="12332" priority="3008">
      <formula>INDIRECT("M"&amp;ROW())="Author"</formula>
    </cfRule>
  </conditionalFormatting>
  <conditionalFormatting sqref="C193:I193 K193">
    <cfRule type="expression" dxfId="12331" priority="2999">
      <formula>INDIRECT("M"&amp;ROW())="Office"</formula>
    </cfRule>
    <cfRule type="expression" dxfId="12330" priority="3000">
      <formula>INDIRECT("M"&amp;ROW())="Editor"</formula>
    </cfRule>
    <cfRule type="expression" dxfId="12329" priority="3001">
      <formula>INDIRECT("M"&amp;ROW())="PPP"</formula>
    </cfRule>
    <cfRule type="expression" dxfId="12328" priority="3002">
      <formula>INDIRECT("M"&amp;ROW())="Author"</formula>
    </cfRule>
    <cfRule type="expression" dxfId="12327" priority="3003">
      <formula>INDIRECT("M"&amp;ROW())="Author"</formula>
    </cfRule>
  </conditionalFormatting>
  <conditionalFormatting sqref="C192:I192 K192">
    <cfRule type="expression" dxfId="12326" priority="2974">
      <formula>INDIRECT("M"&amp;ROW())="Office"</formula>
    </cfRule>
    <cfRule type="expression" dxfId="12325" priority="2975">
      <formula>INDIRECT("M"&amp;ROW())="Editor"</formula>
    </cfRule>
    <cfRule type="expression" dxfId="12324" priority="2976">
      <formula>INDIRECT("M"&amp;ROW())="PPP"</formula>
    </cfRule>
    <cfRule type="expression" dxfId="12323" priority="2977">
      <formula>INDIRECT("M"&amp;ROW())="Author"</formula>
    </cfRule>
    <cfRule type="expression" dxfId="12322" priority="2978">
      <formula>INDIRECT("M"&amp;ROW())="Author"</formula>
    </cfRule>
  </conditionalFormatting>
  <conditionalFormatting sqref="J192">
    <cfRule type="expression" dxfId="12321" priority="2979">
      <formula>INDIRECT("M"&amp;ROW())="Office"</formula>
    </cfRule>
    <cfRule type="expression" dxfId="12320" priority="2980">
      <formula>INDIRECT("M"&amp;ROW())="Editor"</formula>
    </cfRule>
    <cfRule type="expression" dxfId="12319" priority="2981">
      <formula>INDIRECT("M"&amp;ROW())="PPP"</formula>
    </cfRule>
    <cfRule type="expression" dxfId="12318" priority="2982">
      <formula>INDIRECT("M"&amp;ROW())="Author"</formula>
    </cfRule>
    <cfRule type="expression" dxfId="12317" priority="2983">
      <formula>INDIRECT("M"&amp;ROW())="Author"</formula>
    </cfRule>
  </conditionalFormatting>
  <conditionalFormatting sqref="C190:I190 K190">
    <cfRule type="expression" dxfId="12316" priority="2964">
      <formula>INDIRECT("M"&amp;ROW())="Office"</formula>
    </cfRule>
    <cfRule type="expression" dxfId="12315" priority="2965">
      <formula>INDIRECT("M"&amp;ROW())="Editor"</formula>
    </cfRule>
    <cfRule type="expression" dxfId="12314" priority="2966">
      <formula>INDIRECT("M"&amp;ROW())="PPP"</formula>
    </cfRule>
    <cfRule type="expression" dxfId="12313" priority="2967">
      <formula>INDIRECT("M"&amp;ROW())="Author"</formula>
    </cfRule>
    <cfRule type="expression" dxfId="12312" priority="2968">
      <formula>INDIRECT("M"&amp;ROW())="Author"</formula>
    </cfRule>
  </conditionalFormatting>
  <conditionalFormatting sqref="J190">
    <cfRule type="expression" dxfId="12311" priority="2969">
      <formula>INDIRECT("M"&amp;ROW())="Office"</formula>
    </cfRule>
    <cfRule type="expression" dxfId="12310" priority="2970">
      <formula>INDIRECT("M"&amp;ROW())="Editor"</formula>
    </cfRule>
    <cfRule type="expression" dxfId="12309" priority="2971">
      <formula>INDIRECT("M"&amp;ROW())="PPP"</formula>
    </cfRule>
    <cfRule type="expression" dxfId="12308" priority="2972">
      <formula>INDIRECT("M"&amp;ROW())="Author"</formula>
    </cfRule>
    <cfRule type="expression" dxfId="12307" priority="2973">
      <formula>INDIRECT("M"&amp;ROW())="Author"</formula>
    </cfRule>
  </conditionalFormatting>
  <conditionalFormatting sqref="C189:I189 K189">
    <cfRule type="expression" dxfId="12306" priority="2954">
      <formula>INDIRECT("M"&amp;ROW())="Office"</formula>
    </cfRule>
    <cfRule type="expression" dxfId="12305" priority="2955">
      <formula>INDIRECT("M"&amp;ROW())="Editor"</formula>
    </cfRule>
    <cfRule type="expression" dxfId="12304" priority="2956">
      <formula>INDIRECT("M"&amp;ROW())="PPP"</formula>
    </cfRule>
    <cfRule type="expression" dxfId="12303" priority="2957">
      <formula>INDIRECT("M"&amp;ROW())="Author"</formula>
    </cfRule>
    <cfRule type="expression" dxfId="12302" priority="2958">
      <formula>INDIRECT("M"&amp;ROW())="Author"</formula>
    </cfRule>
  </conditionalFormatting>
  <conditionalFormatting sqref="J189">
    <cfRule type="expression" dxfId="12301" priority="2959">
      <formula>INDIRECT("M"&amp;ROW())="Office"</formula>
    </cfRule>
    <cfRule type="expression" dxfId="12300" priority="2960">
      <formula>INDIRECT("M"&amp;ROW())="Editor"</formula>
    </cfRule>
    <cfRule type="expression" dxfId="12299" priority="2961">
      <formula>INDIRECT("M"&amp;ROW())="PPP"</formula>
    </cfRule>
    <cfRule type="expression" dxfId="12298" priority="2962">
      <formula>INDIRECT("M"&amp;ROW())="Author"</formula>
    </cfRule>
    <cfRule type="expression" dxfId="12297" priority="2963">
      <formula>INDIRECT("M"&amp;ROW())="Author"</formula>
    </cfRule>
  </conditionalFormatting>
  <conditionalFormatting sqref="C188:I188 K188">
    <cfRule type="expression" dxfId="12296" priority="2944">
      <formula>INDIRECT("M"&amp;ROW())="Office"</formula>
    </cfRule>
    <cfRule type="expression" dxfId="12295" priority="2945">
      <formula>INDIRECT("M"&amp;ROW())="Editor"</formula>
    </cfRule>
    <cfRule type="expression" dxfId="12294" priority="2946">
      <formula>INDIRECT("M"&amp;ROW())="PPP"</formula>
    </cfRule>
    <cfRule type="expression" dxfId="12293" priority="2947">
      <formula>INDIRECT("M"&amp;ROW())="Author"</formula>
    </cfRule>
    <cfRule type="expression" dxfId="12292" priority="2948">
      <formula>INDIRECT("M"&amp;ROW())="Author"</formula>
    </cfRule>
  </conditionalFormatting>
  <conditionalFormatting sqref="J188">
    <cfRule type="expression" dxfId="12291" priority="2949">
      <formula>INDIRECT("M"&amp;ROW())="Office"</formula>
    </cfRule>
    <cfRule type="expression" dxfId="12290" priority="2950">
      <formula>INDIRECT("M"&amp;ROW())="Editor"</formula>
    </cfRule>
    <cfRule type="expression" dxfId="12289" priority="2951">
      <formula>INDIRECT("M"&amp;ROW())="PPP"</formula>
    </cfRule>
    <cfRule type="expression" dxfId="12288" priority="2952">
      <formula>INDIRECT("M"&amp;ROW())="Author"</formula>
    </cfRule>
    <cfRule type="expression" dxfId="12287" priority="2953">
      <formula>INDIRECT("M"&amp;ROW())="Author"</formula>
    </cfRule>
  </conditionalFormatting>
  <conditionalFormatting sqref="C187:I187 K187">
    <cfRule type="expression" dxfId="12286" priority="2934">
      <formula>INDIRECT("M"&amp;ROW())="Office"</formula>
    </cfRule>
    <cfRule type="expression" dxfId="12285" priority="2935">
      <formula>INDIRECT("M"&amp;ROW())="Editor"</formula>
    </cfRule>
    <cfRule type="expression" dxfId="12284" priority="2936">
      <formula>INDIRECT("M"&amp;ROW())="PPP"</formula>
    </cfRule>
    <cfRule type="expression" dxfId="12283" priority="2937">
      <formula>INDIRECT("M"&amp;ROW())="Author"</formula>
    </cfRule>
    <cfRule type="expression" dxfId="12282" priority="2938">
      <formula>INDIRECT("M"&amp;ROW())="Author"</formula>
    </cfRule>
  </conditionalFormatting>
  <conditionalFormatting sqref="J187">
    <cfRule type="expression" dxfId="12281" priority="2939">
      <formula>INDIRECT("M"&amp;ROW())="Office"</formula>
    </cfRule>
    <cfRule type="expression" dxfId="12280" priority="2940">
      <formula>INDIRECT("M"&amp;ROW())="Editor"</formula>
    </cfRule>
    <cfRule type="expression" dxfId="12279" priority="2941">
      <formula>INDIRECT("M"&amp;ROW())="PPP"</formula>
    </cfRule>
    <cfRule type="expression" dxfId="12278" priority="2942">
      <formula>INDIRECT("M"&amp;ROW())="Author"</formula>
    </cfRule>
    <cfRule type="expression" dxfId="12277" priority="2943">
      <formula>INDIRECT("M"&amp;ROW())="Author"</formula>
    </cfRule>
  </conditionalFormatting>
  <conditionalFormatting sqref="C186:I186 K186">
    <cfRule type="expression" dxfId="12276" priority="2924">
      <formula>INDIRECT("M"&amp;ROW())="Office"</formula>
    </cfRule>
    <cfRule type="expression" dxfId="12275" priority="2925">
      <formula>INDIRECT("M"&amp;ROW())="Editor"</formula>
    </cfRule>
    <cfRule type="expression" dxfId="12274" priority="2926">
      <formula>INDIRECT("M"&amp;ROW())="PPP"</formula>
    </cfRule>
    <cfRule type="expression" dxfId="12273" priority="2927">
      <formula>INDIRECT("M"&amp;ROW())="Author"</formula>
    </cfRule>
    <cfRule type="expression" dxfId="12272" priority="2928">
      <formula>INDIRECT("M"&amp;ROW())="Author"</formula>
    </cfRule>
  </conditionalFormatting>
  <conditionalFormatting sqref="J186">
    <cfRule type="expression" dxfId="12271" priority="2929">
      <formula>INDIRECT("M"&amp;ROW())="Office"</formula>
    </cfRule>
    <cfRule type="expression" dxfId="12270" priority="2930">
      <formula>INDIRECT("M"&amp;ROW())="Editor"</formula>
    </cfRule>
    <cfRule type="expression" dxfId="12269" priority="2931">
      <formula>INDIRECT("M"&amp;ROW())="PPP"</formula>
    </cfRule>
    <cfRule type="expression" dxfId="12268" priority="2932">
      <formula>INDIRECT("M"&amp;ROW())="Author"</formula>
    </cfRule>
    <cfRule type="expression" dxfId="12267" priority="2933">
      <formula>INDIRECT("M"&amp;ROW())="Author"</formula>
    </cfRule>
  </conditionalFormatting>
  <conditionalFormatting sqref="C185:I185 K185">
    <cfRule type="expression" dxfId="12266" priority="2914">
      <formula>INDIRECT("M"&amp;ROW())="Office"</formula>
    </cfRule>
    <cfRule type="expression" dxfId="12265" priority="2915">
      <formula>INDIRECT("M"&amp;ROW())="Editor"</formula>
    </cfRule>
    <cfRule type="expression" dxfId="12264" priority="2916">
      <formula>INDIRECT("M"&amp;ROW())="PPP"</formula>
    </cfRule>
    <cfRule type="expression" dxfId="12263" priority="2917">
      <formula>INDIRECT("M"&amp;ROW())="Author"</formula>
    </cfRule>
    <cfRule type="expression" dxfId="12262" priority="2918">
      <formula>INDIRECT("M"&amp;ROW())="Author"</formula>
    </cfRule>
  </conditionalFormatting>
  <conditionalFormatting sqref="J185">
    <cfRule type="expression" dxfId="12261" priority="2919">
      <formula>INDIRECT("M"&amp;ROW())="Office"</formula>
    </cfRule>
    <cfRule type="expression" dxfId="12260" priority="2920">
      <formula>INDIRECT("M"&amp;ROW())="Editor"</formula>
    </cfRule>
    <cfRule type="expression" dxfId="12259" priority="2921">
      <formula>INDIRECT("M"&amp;ROW())="PPP"</formula>
    </cfRule>
    <cfRule type="expression" dxfId="12258" priority="2922">
      <formula>INDIRECT("M"&amp;ROW())="Author"</formula>
    </cfRule>
    <cfRule type="expression" dxfId="12257" priority="2923">
      <formula>INDIRECT("M"&amp;ROW())="Author"</formula>
    </cfRule>
  </conditionalFormatting>
  <conditionalFormatting sqref="C184:I184 K184">
    <cfRule type="expression" dxfId="12256" priority="2904">
      <formula>INDIRECT("M"&amp;ROW())="Office"</formula>
    </cfRule>
    <cfRule type="expression" dxfId="12255" priority="2905">
      <formula>INDIRECT("M"&amp;ROW())="Editor"</formula>
    </cfRule>
    <cfRule type="expression" dxfId="12254" priority="2906">
      <formula>INDIRECT("M"&amp;ROW())="PPP"</formula>
    </cfRule>
    <cfRule type="expression" dxfId="12253" priority="2907">
      <formula>INDIRECT("M"&amp;ROW())="Author"</formula>
    </cfRule>
    <cfRule type="expression" dxfId="12252" priority="2908">
      <formula>INDIRECT("M"&amp;ROW())="Author"</formula>
    </cfRule>
  </conditionalFormatting>
  <conditionalFormatting sqref="J184">
    <cfRule type="expression" dxfId="12251" priority="2909">
      <formula>INDIRECT("M"&amp;ROW())="Office"</formula>
    </cfRule>
    <cfRule type="expression" dxfId="12250" priority="2910">
      <formula>INDIRECT("M"&amp;ROW())="Editor"</formula>
    </cfRule>
    <cfRule type="expression" dxfId="12249" priority="2911">
      <formula>INDIRECT("M"&amp;ROW())="PPP"</formula>
    </cfRule>
    <cfRule type="expression" dxfId="12248" priority="2912">
      <formula>INDIRECT("M"&amp;ROW())="Author"</formula>
    </cfRule>
    <cfRule type="expression" dxfId="12247" priority="2913">
      <formula>INDIRECT("M"&amp;ROW())="Author"</formula>
    </cfRule>
  </conditionalFormatting>
  <conditionalFormatting sqref="C183:I183 K183">
    <cfRule type="expression" dxfId="12246" priority="2894">
      <formula>INDIRECT("M"&amp;ROW())="Office"</formula>
    </cfRule>
    <cfRule type="expression" dxfId="12245" priority="2895">
      <formula>INDIRECT("M"&amp;ROW())="Editor"</formula>
    </cfRule>
    <cfRule type="expression" dxfId="12244" priority="2896">
      <formula>INDIRECT("M"&amp;ROW())="PPP"</formula>
    </cfRule>
    <cfRule type="expression" dxfId="12243" priority="2897">
      <formula>INDIRECT("M"&amp;ROW())="Author"</formula>
    </cfRule>
    <cfRule type="expression" dxfId="12242" priority="2898">
      <formula>INDIRECT("M"&amp;ROW())="Author"</formula>
    </cfRule>
  </conditionalFormatting>
  <conditionalFormatting sqref="J183">
    <cfRule type="expression" dxfId="12241" priority="2899">
      <formula>INDIRECT("M"&amp;ROW())="Office"</formula>
    </cfRule>
    <cfRule type="expression" dxfId="12240" priority="2900">
      <formula>INDIRECT("M"&amp;ROW())="Editor"</formula>
    </cfRule>
    <cfRule type="expression" dxfId="12239" priority="2901">
      <formula>INDIRECT("M"&amp;ROW())="PPP"</formula>
    </cfRule>
    <cfRule type="expression" dxfId="12238" priority="2902">
      <formula>INDIRECT("M"&amp;ROW())="Author"</formula>
    </cfRule>
    <cfRule type="expression" dxfId="12237" priority="2903">
      <formula>INDIRECT("M"&amp;ROW())="Author"</formula>
    </cfRule>
  </conditionalFormatting>
  <conditionalFormatting sqref="C182:I182 K182">
    <cfRule type="expression" dxfId="12236" priority="2884">
      <formula>INDIRECT("M"&amp;ROW())="Office"</formula>
    </cfRule>
    <cfRule type="expression" dxfId="12235" priority="2885">
      <formula>INDIRECT("M"&amp;ROW())="Editor"</formula>
    </cfRule>
    <cfRule type="expression" dxfId="12234" priority="2886">
      <formula>INDIRECT("M"&amp;ROW())="PPP"</formula>
    </cfRule>
    <cfRule type="expression" dxfId="12233" priority="2887">
      <formula>INDIRECT("M"&amp;ROW())="Author"</formula>
    </cfRule>
    <cfRule type="expression" dxfId="12232" priority="2888">
      <formula>INDIRECT("M"&amp;ROW())="Author"</formula>
    </cfRule>
  </conditionalFormatting>
  <conditionalFormatting sqref="J182">
    <cfRule type="expression" dxfId="12231" priority="2889">
      <formula>INDIRECT("M"&amp;ROW())="Office"</formula>
    </cfRule>
    <cfRule type="expression" dxfId="12230" priority="2890">
      <formula>INDIRECT("M"&amp;ROW())="Editor"</formula>
    </cfRule>
    <cfRule type="expression" dxfId="12229" priority="2891">
      <formula>INDIRECT("M"&amp;ROW())="PPP"</formula>
    </cfRule>
    <cfRule type="expression" dxfId="12228" priority="2892">
      <formula>INDIRECT("M"&amp;ROW())="Author"</formula>
    </cfRule>
    <cfRule type="expression" dxfId="12227" priority="2893">
      <formula>INDIRECT("M"&amp;ROW())="Author"</formula>
    </cfRule>
  </conditionalFormatting>
  <conditionalFormatting sqref="C181:I181 K181:L181">
    <cfRule type="expression" dxfId="12226" priority="2879">
      <formula>INDIRECT("M"&amp;ROW())="Office"</formula>
    </cfRule>
    <cfRule type="expression" dxfId="12225" priority="2880">
      <formula>INDIRECT("M"&amp;ROW())="Editor"</formula>
    </cfRule>
    <cfRule type="expression" dxfId="12224" priority="2881">
      <formula>INDIRECT("M"&amp;ROW())="PPP"</formula>
    </cfRule>
    <cfRule type="expression" dxfId="12223" priority="2882">
      <formula>INDIRECT("M"&amp;ROW())="Author"</formula>
    </cfRule>
    <cfRule type="expression" dxfId="12222" priority="2883">
      <formula>INDIRECT("M"&amp;ROW())="Author"</formula>
    </cfRule>
  </conditionalFormatting>
  <conditionalFormatting sqref="J181">
    <cfRule type="expression" dxfId="12221" priority="2874">
      <formula>INDIRECT("M"&amp;ROW())="Office"</formula>
    </cfRule>
    <cfRule type="expression" dxfId="12220" priority="2875">
      <formula>INDIRECT("M"&amp;ROW())="Editor"</formula>
    </cfRule>
    <cfRule type="expression" dxfId="12219" priority="2876">
      <formula>INDIRECT("M"&amp;ROW())="PPP"</formula>
    </cfRule>
    <cfRule type="expression" dxfId="12218" priority="2877">
      <formula>INDIRECT("M"&amp;ROW())="Author"</formula>
    </cfRule>
    <cfRule type="expression" dxfId="12217" priority="2878">
      <formula>INDIRECT("M"&amp;ROW())="Author"</formula>
    </cfRule>
  </conditionalFormatting>
  <conditionalFormatting sqref="J180">
    <cfRule type="expression" dxfId="12216" priority="2864">
      <formula>INDIRECT("M"&amp;ROW())="Office"</formula>
    </cfRule>
    <cfRule type="expression" dxfId="12215" priority="2865">
      <formula>INDIRECT("M"&amp;ROW())="Editor"</formula>
    </cfRule>
    <cfRule type="expression" dxfId="12214" priority="2866">
      <formula>INDIRECT("M"&amp;ROW())="PPP"</formula>
    </cfRule>
    <cfRule type="expression" dxfId="12213" priority="2867">
      <formula>INDIRECT("M"&amp;ROW())="Author"</formula>
    </cfRule>
    <cfRule type="expression" dxfId="12212" priority="2868">
      <formula>INDIRECT("M"&amp;ROW())="Author"</formula>
    </cfRule>
  </conditionalFormatting>
  <conditionalFormatting sqref="C180:I180 K180:L180">
    <cfRule type="expression" dxfId="12211" priority="2869">
      <formula>INDIRECT("M"&amp;ROW())="Office"</formula>
    </cfRule>
    <cfRule type="expression" dxfId="12210" priority="2870">
      <formula>INDIRECT("M"&amp;ROW())="Editor"</formula>
    </cfRule>
    <cfRule type="expression" dxfId="12209" priority="2871">
      <formula>INDIRECT("M"&amp;ROW())="PPP"</formula>
    </cfRule>
    <cfRule type="expression" dxfId="12208" priority="2872">
      <formula>INDIRECT("M"&amp;ROW())="Author"</formula>
    </cfRule>
    <cfRule type="expression" dxfId="12207" priority="2873">
      <formula>INDIRECT("M"&amp;ROW())="Author"</formula>
    </cfRule>
  </conditionalFormatting>
  <conditionalFormatting sqref="J179">
    <cfRule type="expression" dxfId="12206" priority="2854">
      <formula>INDIRECT("M"&amp;ROW())="Office"</formula>
    </cfRule>
    <cfRule type="expression" dxfId="12205" priority="2855">
      <formula>INDIRECT("M"&amp;ROW())="Editor"</formula>
    </cfRule>
    <cfRule type="expression" dxfId="12204" priority="2856">
      <formula>INDIRECT("M"&amp;ROW())="PPP"</formula>
    </cfRule>
    <cfRule type="expression" dxfId="12203" priority="2857">
      <formula>INDIRECT("M"&amp;ROW())="Author"</formula>
    </cfRule>
    <cfRule type="expression" dxfId="12202" priority="2858">
      <formula>INDIRECT("M"&amp;ROW())="Author"</formula>
    </cfRule>
  </conditionalFormatting>
  <conditionalFormatting sqref="C179:I179 K179:L179">
    <cfRule type="expression" dxfId="12201" priority="2859">
      <formula>INDIRECT("M"&amp;ROW())="Office"</formula>
    </cfRule>
    <cfRule type="expression" dxfId="12200" priority="2860">
      <formula>INDIRECT("M"&amp;ROW())="Editor"</formula>
    </cfRule>
    <cfRule type="expression" dxfId="12199" priority="2861">
      <formula>INDIRECT("M"&amp;ROW())="PPP"</formula>
    </cfRule>
    <cfRule type="expression" dxfId="12198" priority="2862">
      <formula>INDIRECT("M"&amp;ROW())="Author"</formula>
    </cfRule>
    <cfRule type="expression" dxfId="12197" priority="2863">
      <formula>INDIRECT("M"&amp;ROW())="Author"</formula>
    </cfRule>
  </conditionalFormatting>
  <conditionalFormatting sqref="J178">
    <cfRule type="expression" dxfId="12196" priority="2844">
      <formula>INDIRECT("M"&amp;ROW())="Office"</formula>
    </cfRule>
    <cfRule type="expression" dxfId="12195" priority="2845">
      <formula>INDIRECT("M"&amp;ROW())="Editor"</formula>
    </cfRule>
    <cfRule type="expression" dxfId="12194" priority="2846">
      <formula>INDIRECT("M"&amp;ROW())="PPP"</formula>
    </cfRule>
    <cfRule type="expression" dxfId="12193" priority="2847">
      <formula>INDIRECT("M"&amp;ROW())="Author"</formula>
    </cfRule>
    <cfRule type="expression" dxfId="12192" priority="2848">
      <formula>INDIRECT("M"&amp;ROW())="Author"</formula>
    </cfRule>
  </conditionalFormatting>
  <conditionalFormatting sqref="C178:I178 K178:L178">
    <cfRule type="expression" dxfId="12191" priority="2849">
      <formula>INDIRECT("M"&amp;ROW())="Office"</formula>
    </cfRule>
    <cfRule type="expression" dxfId="12190" priority="2850">
      <formula>INDIRECT("M"&amp;ROW())="Editor"</formula>
    </cfRule>
    <cfRule type="expression" dxfId="12189" priority="2851">
      <formula>INDIRECT("M"&amp;ROW())="PPP"</formula>
    </cfRule>
    <cfRule type="expression" dxfId="12188" priority="2852">
      <formula>INDIRECT("M"&amp;ROW())="Author"</formula>
    </cfRule>
    <cfRule type="expression" dxfId="12187" priority="2853">
      <formula>INDIRECT("M"&amp;ROW())="Author"</formula>
    </cfRule>
  </conditionalFormatting>
  <conditionalFormatting sqref="C177:I177 K177:L177">
    <cfRule type="expression" dxfId="12186" priority="2839">
      <formula>INDIRECT("M"&amp;ROW())="Office"</formula>
    </cfRule>
    <cfRule type="expression" dxfId="12185" priority="2840">
      <formula>INDIRECT("M"&amp;ROW())="Editor"</formula>
    </cfRule>
    <cfRule type="expression" dxfId="12184" priority="2841">
      <formula>INDIRECT("M"&amp;ROW())="PPP"</formula>
    </cfRule>
    <cfRule type="expression" dxfId="12183" priority="2842">
      <formula>INDIRECT("M"&amp;ROW())="Author"</formula>
    </cfRule>
    <cfRule type="expression" dxfId="12182" priority="2843">
      <formula>INDIRECT("M"&amp;ROW())="Author"</formula>
    </cfRule>
  </conditionalFormatting>
  <conditionalFormatting sqref="J177">
    <cfRule type="expression" dxfId="12181" priority="2834">
      <formula>INDIRECT("M"&amp;ROW())="Office"</formula>
    </cfRule>
    <cfRule type="expression" dxfId="12180" priority="2835">
      <formula>INDIRECT("M"&amp;ROW())="Editor"</formula>
    </cfRule>
    <cfRule type="expression" dxfId="12179" priority="2836">
      <formula>INDIRECT("M"&amp;ROW())="PPP"</formula>
    </cfRule>
    <cfRule type="expression" dxfId="12178" priority="2837">
      <formula>INDIRECT("M"&amp;ROW())="Author"</formula>
    </cfRule>
    <cfRule type="expression" dxfId="12177" priority="2838">
      <formula>INDIRECT("M"&amp;ROW())="Author"</formula>
    </cfRule>
  </conditionalFormatting>
  <conditionalFormatting sqref="J176">
    <cfRule type="expression" dxfId="12176" priority="2824">
      <formula>INDIRECT("M"&amp;ROW())="Office"</formula>
    </cfRule>
    <cfRule type="expression" dxfId="12175" priority="2825">
      <formula>INDIRECT("M"&amp;ROW())="Editor"</formula>
    </cfRule>
    <cfRule type="expression" dxfId="12174" priority="2826">
      <formula>INDIRECT("M"&amp;ROW())="PPP"</formula>
    </cfRule>
    <cfRule type="expression" dxfId="12173" priority="2827">
      <formula>INDIRECT("M"&amp;ROW())="Author"</formula>
    </cfRule>
    <cfRule type="expression" dxfId="12172" priority="2828">
      <formula>INDIRECT("M"&amp;ROW())="Author"</formula>
    </cfRule>
  </conditionalFormatting>
  <conditionalFormatting sqref="C176:I176 K176:L176">
    <cfRule type="expression" dxfId="12171" priority="2829">
      <formula>INDIRECT("M"&amp;ROW())="Office"</formula>
    </cfRule>
    <cfRule type="expression" dxfId="12170" priority="2830">
      <formula>INDIRECT("M"&amp;ROW())="Editor"</formula>
    </cfRule>
    <cfRule type="expression" dxfId="12169" priority="2831">
      <formula>INDIRECT("M"&amp;ROW())="PPP"</formula>
    </cfRule>
    <cfRule type="expression" dxfId="12168" priority="2832">
      <formula>INDIRECT("M"&amp;ROW())="Author"</formula>
    </cfRule>
    <cfRule type="expression" dxfId="12167" priority="2833">
      <formula>INDIRECT("M"&amp;ROW())="Author"</formula>
    </cfRule>
  </conditionalFormatting>
  <conditionalFormatting sqref="J175">
    <cfRule type="expression" dxfId="12166" priority="2814">
      <formula>INDIRECT("M"&amp;ROW())="Office"</formula>
    </cfRule>
    <cfRule type="expression" dxfId="12165" priority="2815">
      <formula>INDIRECT("M"&amp;ROW())="Editor"</formula>
    </cfRule>
    <cfRule type="expression" dxfId="12164" priority="2816">
      <formula>INDIRECT("M"&amp;ROW())="PPP"</formula>
    </cfRule>
    <cfRule type="expression" dxfId="12163" priority="2817">
      <formula>INDIRECT("M"&amp;ROW())="Author"</formula>
    </cfRule>
    <cfRule type="expression" dxfId="12162" priority="2818">
      <formula>INDIRECT("M"&amp;ROW())="Author"</formula>
    </cfRule>
  </conditionalFormatting>
  <conditionalFormatting sqref="C175:I175 K175:L175">
    <cfRule type="expression" dxfId="12161" priority="2819">
      <formula>INDIRECT("M"&amp;ROW())="Office"</formula>
    </cfRule>
    <cfRule type="expression" dxfId="12160" priority="2820">
      <formula>INDIRECT("M"&amp;ROW())="Editor"</formula>
    </cfRule>
    <cfRule type="expression" dxfId="12159" priority="2821">
      <formula>INDIRECT("M"&amp;ROW())="PPP"</formula>
    </cfRule>
    <cfRule type="expression" dxfId="12158" priority="2822">
      <formula>INDIRECT("M"&amp;ROW())="Author"</formula>
    </cfRule>
    <cfRule type="expression" dxfId="12157" priority="2823">
      <formula>INDIRECT("M"&amp;ROW())="Author"</formula>
    </cfRule>
  </conditionalFormatting>
  <conditionalFormatting sqref="J174">
    <cfRule type="expression" dxfId="12156" priority="2804">
      <formula>INDIRECT("M"&amp;ROW())="Office"</formula>
    </cfRule>
    <cfRule type="expression" dxfId="12155" priority="2805">
      <formula>INDIRECT("M"&amp;ROW())="Editor"</formula>
    </cfRule>
    <cfRule type="expression" dxfId="12154" priority="2806">
      <formula>INDIRECT("M"&amp;ROW())="PPP"</formula>
    </cfRule>
    <cfRule type="expression" dxfId="12153" priority="2807">
      <formula>INDIRECT("M"&amp;ROW())="Author"</formula>
    </cfRule>
    <cfRule type="expression" dxfId="12152" priority="2808">
      <formula>INDIRECT("M"&amp;ROW())="Author"</formula>
    </cfRule>
  </conditionalFormatting>
  <conditionalFormatting sqref="C174:I174 K174:L174">
    <cfRule type="expression" dxfId="12151" priority="2809">
      <formula>INDIRECT("M"&amp;ROW())="Office"</formula>
    </cfRule>
    <cfRule type="expression" dxfId="12150" priority="2810">
      <formula>INDIRECT("M"&amp;ROW())="Editor"</formula>
    </cfRule>
    <cfRule type="expression" dxfId="12149" priority="2811">
      <formula>INDIRECT("M"&amp;ROW())="PPP"</formula>
    </cfRule>
    <cfRule type="expression" dxfId="12148" priority="2812">
      <formula>INDIRECT("M"&amp;ROW())="Author"</formula>
    </cfRule>
    <cfRule type="expression" dxfId="12147" priority="2813">
      <formula>INDIRECT("M"&amp;ROW())="Author"</formula>
    </cfRule>
  </conditionalFormatting>
  <conditionalFormatting sqref="J173">
    <cfRule type="expression" dxfId="12146" priority="2794">
      <formula>INDIRECT("M"&amp;ROW())="Office"</formula>
    </cfRule>
    <cfRule type="expression" dxfId="12145" priority="2795">
      <formula>INDIRECT("M"&amp;ROW())="Editor"</formula>
    </cfRule>
    <cfRule type="expression" dxfId="12144" priority="2796">
      <formula>INDIRECT("M"&amp;ROW())="PPP"</formula>
    </cfRule>
    <cfRule type="expression" dxfId="12143" priority="2797">
      <formula>INDIRECT("M"&amp;ROW())="Author"</formula>
    </cfRule>
    <cfRule type="expression" dxfId="12142" priority="2798">
      <formula>INDIRECT("M"&amp;ROW())="Author"</formula>
    </cfRule>
  </conditionalFormatting>
  <conditionalFormatting sqref="C173:I173 K173:L173">
    <cfRule type="expression" dxfId="12141" priority="2799">
      <formula>INDIRECT("M"&amp;ROW())="Office"</formula>
    </cfRule>
    <cfRule type="expression" dxfId="12140" priority="2800">
      <formula>INDIRECT("M"&amp;ROW())="Editor"</formula>
    </cfRule>
    <cfRule type="expression" dxfId="12139" priority="2801">
      <formula>INDIRECT("M"&amp;ROW())="PPP"</formula>
    </cfRule>
    <cfRule type="expression" dxfId="12138" priority="2802">
      <formula>INDIRECT("M"&amp;ROW())="Author"</formula>
    </cfRule>
    <cfRule type="expression" dxfId="12137" priority="2803">
      <formula>INDIRECT("M"&amp;ROW())="Author"</formula>
    </cfRule>
  </conditionalFormatting>
  <conditionalFormatting sqref="J172">
    <cfRule type="expression" dxfId="12136" priority="2784">
      <formula>INDIRECT("M"&amp;ROW())="Office"</formula>
    </cfRule>
    <cfRule type="expression" dxfId="12135" priority="2785">
      <formula>INDIRECT("M"&amp;ROW())="Editor"</formula>
    </cfRule>
    <cfRule type="expression" dxfId="12134" priority="2786">
      <formula>INDIRECT("M"&amp;ROW())="PPP"</formula>
    </cfRule>
    <cfRule type="expression" dxfId="12133" priority="2787">
      <formula>INDIRECT("M"&amp;ROW())="Author"</formula>
    </cfRule>
    <cfRule type="expression" dxfId="12132" priority="2788">
      <formula>INDIRECT("M"&amp;ROW())="Author"</formula>
    </cfRule>
  </conditionalFormatting>
  <conditionalFormatting sqref="C172:I172 K172:L172">
    <cfRule type="expression" dxfId="12131" priority="2789">
      <formula>INDIRECT("M"&amp;ROW())="Office"</formula>
    </cfRule>
    <cfRule type="expression" dxfId="12130" priority="2790">
      <formula>INDIRECT("M"&amp;ROW())="Editor"</formula>
    </cfRule>
    <cfRule type="expression" dxfId="12129" priority="2791">
      <formula>INDIRECT("M"&amp;ROW())="PPP"</formula>
    </cfRule>
    <cfRule type="expression" dxfId="12128" priority="2792">
      <formula>INDIRECT("M"&amp;ROW())="Author"</formula>
    </cfRule>
    <cfRule type="expression" dxfId="12127" priority="2793">
      <formula>INDIRECT("M"&amp;ROW())="Author"</formula>
    </cfRule>
  </conditionalFormatting>
  <conditionalFormatting sqref="J170:J171">
    <cfRule type="expression" dxfId="12126" priority="2774">
      <formula>INDIRECT("M"&amp;ROW())="Office"</formula>
    </cfRule>
    <cfRule type="expression" dxfId="12125" priority="2775">
      <formula>INDIRECT("M"&amp;ROW())="Editor"</formula>
    </cfRule>
    <cfRule type="expression" dxfId="12124" priority="2776">
      <formula>INDIRECT("M"&amp;ROW())="PPP"</formula>
    </cfRule>
    <cfRule type="expression" dxfId="12123" priority="2777">
      <formula>INDIRECT("M"&amp;ROW())="Author"</formula>
    </cfRule>
    <cfRule type="expression" dxfId="12122" priority="2778">
      <formula>INDIRECT("M"&amp;ROW())="Author"</formula>
    </cfRule>
  </conditionalFormatting>
  <conditionalFormatting sqref="K171:L171 C170:I171 K170">
    <cfRule type="expression" dxfId="12121" priority="2779">
      <formula>INDIRECT("M"&amp;ROW())="Office"</formula>
    </cfRule>
    <cfRule type="expression" dxfId="12120" priority="2780">
      <formula>INDIRECT("M"&amp;ROW())="Editor"</formula>
    </cfRule>
    <cfRule type="expression" dxfId="12119" priority="2781">
      <formula>INDIRECT("M"&amp;ROW())="PPP"</formula>
    </cfRule>
    <cfRule type="expression" dxfId="12118" priority="2782">
      <formula>INDIRECT("M"&amp;ROW())="Author"</formula>
    </cfRule>
    <cfRule type="expression" dxfId="12117" priority="2783">
      <formula>INDIRECT("M"&amp;ROW())="Author"</formula>
    </cfRule>
  </conditionalFormatting>
  <conditionalFormatting sqref="J169">
    <cfRule type="expression" dxfId="12116" priority="2764">
      <formula>INDIRECT("M"&amp;ROW())="Office"</formula>
    </cfRule>
    <cfRule type="expression" dxfId="12115" priority="2765">
      <formula>INDIRECT("M"&amp;ROW())="Editor"</formula>
    </cfRule>
    <cfRule type="expression" dxfId="12114" priority="2766">
      <formula>INDIRECT("M"&amp;ROW())="PPP"</formula>
    </cfRule>
    <cfRule type="expression" dxfId="12113" priority="2767">
      <formula>INDIRECT("M"&amp;ROW())="Author"</formula>
    </cfRule>
    <cfRule type="expression" dxfId="12112" priority="2768">
      <formula>INDIRECT("M"&amp;ROW())="Author"</formula>
    </cfRule>
  </conditionalFormatting>
  <conditionalFormatting sqref="C169:I169 K169">
    <cfRule type="expression" dxfId="12111" priority="2769">
      <formula>INDIRECT("M"&amp;ROW())="Office"</formula>
    </cfRule>
    <cfRule type="expression" dxfId="12110" priority="2770">
      <formula>INDIRECT("M"&amp;ROW())="Editor"</formula>
    </cfRule>
    <cfRule type="expression" dxfId="12109" priority="2771">
      <formula>INDIRECT("M"&amp;ROW())="PPP"</formula>
    </cfRule>
    <cfRule type="expression" dxfId="12108" priority="2772">
      <formula>INDIRECT("M"&amp;ROW())="Author"</formula>
    </cfRule>
    <cfRule type="expression" dxfId="12107" priority="2773">
      <formula>INDIRECT("M"&amp;ROW())="Author"</formula>
    </cfRule>
  </conditionalFormatting>
  <conditionalFormatting sqref="J167:J168">
    <cfRule type="expression" dxfId="12106" priority="2754">
      <formula>INDIRECT("M"&amp;ROW())="Office"</formula>
    </cfRule>
    <cfRule type="expression" dxfId="12105" priority="2755">
      <formula>INDIRECT("M"&amp;ROW())="Editor"</formula>
    </cfRule>
    <cfRule type="expression" dxfId="12104" priority="2756">
      <formula>INDIRECT("M"&amp;ROW())="PPP"</formula>
    </cfRule>
    <cfRule type="expression" dxfId="12103" priority="2757">
      <formula>INDIRECT("M"&amp;ROW())="Author"</formula>
    </cfRule>
    <cfRule type="expression" dxfId="12102" priority="2758">
      <formula>INDIRECT("M"&amp;ROW())="Author"</formula>
    </cfRule>
  </conditionalFormatting>
  <conditionalFormatting sqref="K167:K168 C167:I168">
    <cfRule type="expression" dxfId="12101" priority="2759">
      <formula>INDIRECT("M"&amp;ROW())="Office"</formula>
    </cfRule>
    <cfRule type="expression" dxfId="12100" priority="2760">
      <formula>INDIRECT("M"&amp;ROW())="Editor"</formula>
    </cfRule>
    <cfRule type="expression" dxfId="12099" priority="2761">
      <formula>INDIRECT("M"&amp;ROW())="PPP"</formula>
    </cfRule>
    <cfRule type="expression" dxfId="12098" priority="2762">
      <formula>INDIRECT("M"&amp;ROW())="Author"</formula>
    </cfRule>
    <cfRule type="expression" dxfId="12097" priority="2763">
      <formula>INDIRECT("M"&amp;ROW())="Author"</formula>
    </cfRule>
  </conditionalFormatting>
  <conditionalFormatting sqref="J166">
    <cfRule type="expression" dxfId="12096" priority="2739">
      <formula>INDIRECT("M"&amp;ROW())="Office"</formula>
    </cfRule>
    <cfRule type="expression" dxfId="12095" priority="2740">
      <formula>INDIRECT("M"&amp;ROW())="Editor"</formula>
    </cfRule>
    <cfRule type="expression" dxfId="12094" priority="2741">
      <formula>INDIRECT("M"&amp;ROW())="PPP"</formula>
    </cfRule>
    <cfRule type="expression" dxfId="12093" priority="2742">
      <formula>INDIRECT("M"&amp;ROW())="Author"</formula>
    </cfRule>
    <cfRule type="expression" dxfId="12092" priority="2743">
      <formula>INDIRECT("M"&amp;ROW())="Author"</formula>
    </cfRule>
  </conditionalFormatting>
  <conditionalFormatting sqref="K166 C166:I166">
    <cfRule type="expression" dxfId="12091" priority="2744">
      <formula>INDIRECT("M"&amp;ROW())="Office"</formula>
    </cfRule>
    <cfRule type="expression" dxfId="12090" priority="2745">
      <formula>INDIRECT("M"&amp;ROW())="Editor"</formula>
    </cfRule>
    <cfRule type="expression" dxfId="12089" priority="2746">
      <formula>INDIRECT("M"&amp;ROW())="PPP"</formula>
    </cfRule>
    <cfRule type="expression" dxfId="12088" priority="2747">
      <formula>INDIRECT("M"&amp;ROW())="Author"</formula>
    </cfRule>
    <cfRule type="expression" dxfId="12087" priority="2748">
      <formula>INDIRECT("M"&amp;ROW())="Author"</formula>
    </cfRule>
  </conditionalFormatting>
  <conditionalFormatting sqref="J165">
    <cfRule type="expression" dxfId="12086" priority="2729">
      <formula>INDIRECT("M"&amp;ROW())="Office"</formula>
    </cfRule>
    <cfRule type="expression" dxfId="12085" priority="2730">
      <formula>INDIRECT("M"&amp;ROW())="Editor"</formula>
    </cfRule>
    <cfRule type="expression" dxfId="12084" priority="2731">
      <formula>INDIRECT("M"&amp;ROW())="PPP"</formula>
    </cfRule>
    <cfRule type="expression" dxfId="12083" priority="2732">
      <formula>INDIRECT("M"&amp;ROW())="Author"</formula>
    </cfRule>
    <cfRule type="expression" dxfId="12082" priority="2733">
      <formula>INDIRECT("M"&amp;ROW())="Author"</formula>
    </cfRule>
  </conditionalFormatting>
  <conditionalFormatting sqref="K165 C165:I165">
    <cfRule type="expression" dxfId="12081" priority="2734">
      <formula>INDIRECT("M"&amp;ROW())="Office"</formula>
    </cfRule>
    <cfRule type="expression" dxfId="12080" priority="2735">
      <formula>INDIRECT("M"&amp;ROW())="Editor"</formula>
    </cfRule>
    <cfRule type="expression" dxfId="12079" priority="2736">
      <formula>INDIRECT("M"&amp;ROW())="PPP"</formula>
    </cfRule>
    <cfRule type="expression" dxfId="12078" priority="2737">
      <formula>INDIRECT("M"&amp;ROW())="Author"</formula>
    </cfRule>
    <cfRule type="expression" dxfId="12077" priority="2738">
      <formula>INDIRECT("M"&amp;ROW())="Author"</formula>
    </cfRule>
  </conditionalFormatting>
  <conditionalFormatting sqref="J164">
    <cfRule type="expression" dxfId="12076" priority="2719">
      <formula>INDIRECT("M"&amp;ROW())="Office"</formula>
    </cfRule>
    <cfRule type="expression" dxfId="12075" priority="2720">
      <formula>INDIRECT("M"&amp;ROW())="Editor"</formula>
    </cfRule>
    <cfRule type="expression" dxfId="12074" priority="2721">
      <formula>INDIRECT("M"&amp;ROW())="PPP"</formula>
    </cfRule>
    <cfRule type="expression" dxfId="12073" priority="2722">
      <formula>INDIRECT("M"&amp;ROW())="Author"</formula>
    </cfRule>
    <cfRule type="expression" dxfId="12072" priority="2723">
      <formula>INDIRECT("M"&amp;ROW())="Author"</formula>
    </cfRule>
  </conditionalFormatting>
  <conditionalFormatting sqref="K164 C164:I164">
    <cfRule type="expression" dxfId="12071" priority="2724">
      <formula>INDIRECT("M"&amp;ROW())="Office"</formula>
    </cfRule>
    <cfRule type="expression" dxfId="12070" priority="2725">
      <formula>INDIRECT("M"&amp;ROW())="Editor"</formula>
    </cfRule>
    <cfRule type="expression" dxfId="12069" priority="2726">
      <formula>INDIRECT("M"&amp;ROW())="PPP"</formula>
    </cfRule>
    <cfRule type="expression" dxfId="12068" priority="2727">
      <formula>INDIRECT("M"&amp;ROW())="Author"</formula>
    </cfRule>
    <cfRule type="expression" dxfId="12067" priority="2728">
      <formula>INDIRECT("M"&amp;ROW())="Author"</formula>
    </cfRule>
  </conditionalFormatting>
  <conditionalFormatting sqref="J163">
    <cfRule type="expression" dxfId="12066" priority="2709">
      <formula>INDIRECT("M"&amp;ROW())="Office"</formula>
    </cfRule>
    <cfRule type="expression" dxfId="12065" priority="2710">
      <formula>INDIRECT("M"&amp;ROW())="Editor"</formula>
    </cfRule>
    <cfRule type="expression" dxfId="12064" priority="2711">
      <formula>INDIRECT("M"&amp;ROW())="PPP"</formula>
    </cfRule>
    <cfRule type="expression" dxfId="12063" priority="2712">
      <formula>INDIRECT("M"&amp;ROW())="Author"</formula>
    </cfRule>
    <cfRule type="expression" dxfId="12062" priority="2713">
      <formula>INDIRECT("M"&amp;ROW())="Author"</formula>
    </cfRule>
  </conditionalFormatting>
  <conditionalFormatting sqref="K163 C163:I163">
    <cfRule type="expression" dxfId="12061" priority="2714">
      <formula>INDIRECT("M"&amp;ROW())="Office"</formula>
    </cfRule>
    <cfRule type="expression" dxfId="12060" priority="2715">
      <formula>INDIRECT("M"&amp;ROW())="Editor"</formula>
    </cfRule>
    <cfRule type="expression" dxfId="12059" priority="2716">
      <formula>INDIRECT("M"&amp;ROW())="PPP"</formula>
    </cfRule>
    <cfRule type="expression" dxfId="12058" priority="2717">
      <formula>INDIRECT("M"&amp;ROW())="Author"</formula>
    </cfRule>
    <cfRule type="expression" dxfId="12057" priority="2718">
      <formula>INDIRECT("M"&amp;ROW())="Author"</formula>
    </cfRule>
  </conditionalFormatting>
  <conditionalFormatting sqref="J159:J162">
    <cfRule type="expression" dxfId="12056" priority="2699">
      <formula>INDIRECT("M"&amp;ROW())="Office"</formula>
    </cfRule>
    <cfRule type="expression" dxfId="12055" priority="2700">
      <formula>INDIRECT("M"&amp;ROW())="Editor"</formula>
    </cfRule>
    <cfRule type="expression" dxfId="12054" priority="2701">
      <formula>INDIRECT("M"&amp;ROW())="PPP"</formula>
    </cfRule>
    <cfRule type="expression" dxfId="12053" priority="2702">
      <formula>INDIRECT("M"&amp;ROW())="Author"</formula>
    </cfRule>
    <cfRule type="expression" dxfId="12052" priority="2703">
      <formula>INDIRECT("M"&amp;ROW())="Author"</formula>
    </cfRule>
  </conditionalFormatting>
  <conditionalFormatting sqref="K162 C162:I162">
    <cfRule type="expression" dxfId="12051" priority="2704">
      <formula>INDIRECT("M"&amp;ROW())="Office"</formula>
    </cfRule>
    <cfRule type="expression" dxfId="12050" priority="2705">
      <formula>INDIRECT("M"&amp;ROW())="Editor"</formula>
    </cfRule>
    <cfRule type="expression" dxfId="12049" priority="2706">
      <formula>INDIRECT("M"&amp;ROW())="PPP"</formula>
    </cfRule>
    <cfRule type="expression" dxfId="12048" priority="2707">
      <formula>INDIRECT("M"&amp;ROW())="Author"</formula>
    </cfRule>
    <cfRule type="expression" dxfId="12047" priority="2708">
      <formula>INDIRECT("M"&amp;ROW())="Author"</formula>
    </cfRule>
  </conditionalFormatting>
  <conditionalFormatting sqref="C161:I161 K161:L161 O161">
    <cfRule type="expression" dxfId="12046" priority="2694">
      <formula>INDIRECT("M"&amp;ROW())="Office"</formula>
    </cfRule>
    <cfRule type="expression" dxfId="12045" priority="2695">
      <formula>INDIRECT("M"&amp;ROW())="Editor"</formula>
    </cfRule>
    <cfRule type="expression" dxfId="12044" priority="2696">
      <formula>INDIRECT("M"&amp;ROW())="PPP"</formula>
    </cfRule>
    <cfRule type="expression" dxfId="12043" priority="2697">
      <formula>INDIRECT("M"&amp;ROW())="Author"</formula>
    </cfRule>
    <cfRule type="expression" dxfId="12042" priority="2698">
      <formula>INDIRECT("M"&amp;ROW())="Author"</formula>
    </cfRule>
  </conditionalFormatting>
  <conditionalFormatting sqref="C160:I160 K160:L160 O160">
    <cfRule type="expression" dxfId="12041" priority="2684">
      <formula>INDIRECT("M"&amp;ROW())="Office"</formula>
    </cfRule>
    <cfRule type="expression" dxfId="12040" priority="2685">
      <formula>INDIRECT("M"&amp;ROW())="Editor"</formula>
    </cfRule>
    <cfRule type="expression" dxfId="12039" priority="2686">
      <formula>INDIRECT("M"&amp;ROW())="PPP"</formula>
    </cfRule>
    <cfRule type="expression" dxfId="12038" priority="2687">
      <formula>INDIRECT("M"&amp;ROW())="Author"</formula>
    </cfRule>
    <cfRule type="expression" dxfId="12037" priority="2688">
      <formula>INDIRECT("M"&amp;ROW())="Author"</formula>
    </cfRule>
  </conditionalFormatting>
  <conditionalFormatting sqref="C159:I159 K159:L159 O159">
    <cfRule type="expression" dxfId="12036" priority="2679">
      <formula>INDIRECT("M"&amp;ROW())="Office"</formula>
    </cfRule>
    <cfRule type="expression" dxfId="12035" priority="2680">
      <formula>INDIRECT("M"&amp;ROW())="Editor"</formula>
    </cfRule>
    <cfRule type="expression" dxfId="12034" priority="2681">
      <formula>INDIRECT("M"&amp;ROW())="PPP"</formula>
    </cfRule>
    <cfRule type="expression" dxfId="12033" priority="2682">
      <formula>INDIRECT("M"&amp;ROW())="Author"</formula>
    </cfRule>
    <cfRule type="expression" dxfId="12032" priority="2683">
      <formula>INDIRECT("M"&amp;ROW())="Author"</formula>
    </cfRule>
  </conditionalFormatting>
  <conditionalFormatting sqref="J158">
    <cfRule type="expression" dxfId="12031" priority="2674">
      <formula>INDIRECT("M"&amp;ROW())="Office"</formula>
    </cfRule>
    <cfRule type="expression" dxfId="12030" priority="2675">
      <formula>INDIRECT("M"&amp;ROW())="Editor"</formula>
    </cfRule>
    <cfRule type="expression" dxfId="12029" priority="2676">
      <formula>INDIRECT("M"&amp;ROW())="PPP"</formula>
    </cfRule>
    <cfRule type="expression" dxfId="12028" priority="2677">
      <formula>INDIRECT("M"&amp;ROW())="Author"</formula>
    </cfRule>
    <cfRule type="expression" dxfId="12027" priority="2678">
      <formula>INDIRECT("M"&amp;ROW())="Author"</formula>
    </cfRule>
  </conditionalFormatting>
  <conditionalFormatting sqref="C158:I158 K158:L158">
    <cfRule type="expression" dxfId="12026" priority="2669">
      <formula>INDIRECT("M"&amp;ROW())="Office"</formula>
    </cfRule>
    <cfRule type="expression" dxfId="12025" priority="2670">
      <formula>INDIRECT("M"&amp;ROW())="Editor"</formula>
    </cfRule>
    <cfRule type="expression" dxfId="12024" priority="2671">
      <formula>INDIRECT("M"&amp;ROW())="PPP"</formula>
    </cfRule>
    <cfRule type="expression" dxfId="12023" priority="2672">
      <formula>INDIRECT("M"&amp;ROW())="Author"</formula>
    </cfRule>
    <cfRule type="expression" dxfId="12022" priority="2673">
      <formula>INDIRECT("M"&amp;ROW())="Author"</formula>
    </cfRule>
  </conditionalFormatting>
  <conditionalFormatting sqref="J157">
    <cfRule type="expression" dxfId="12021" priority="2664">
      <formula>INDIRECT("M"&amp;ROW())="Office"</formula>
    </cfRule>
    <cfRule type="expression" dxfId="12020" priority="2665">
      <formula>INDIRECT("M"&amp;ROW())="Editor"</formula>
    </cfRule>
    <cfRule type="expression" dxfId="12019" priority="2666">
      <formula>INDIRECT("M"&amp;ROW())="PPP"</formula>
    </cfRule>
    <cfRule type="expression" dxfId="12018" priority="2667">
      <formula>INDIRECT("M"&amp;ROW())="Author"</formula>
    </cfRule>
    <cfRule type="expression" dxfId="12017" priority="2668">
      <formula>INDIRECT("M"&amp;ROW())="Author"</formula>
    </cfRule>
  </conditionalFormatting>
  <conditionalFormatting sqref="C157:I157 K157:L157">
    <cfRule type="expression" dxfId="12016" priority="2659">
      <formula>INDIRECT("M"&amp;ROW())="Office"</formula>
    </cfRule>
    <cfRule type="expression" dxfId="12015" priority="2660">
      <formula>INDIRECT("M"&amp;ROW())="Editor"</formula>
    </cfRule>
    <cfRule type="expression" dxfId="12014" priority="2661">
      <formula>INDIRECT("M"&amp;ROW())="PPP"</formula>
    </cfRule>
    <cfRule type="expression" dxfId="12013" priority="2662">
      <formula>INDIRECT("M"&amp;ROW())="Author"</formula>
    </cfRule>
    <cfRule type="expression" dxfId="12012" priority="2663">
      <formula>INDIRECT("M"&amp;ROW())="Author"</formula>
    </cfRule>
  </conditionalFormatting>
  <conditionalFormatting sqref="C156:I156 K156:L156">
    <cfRule type="expression" dxfId="12011" priority="2649">
      <formula>INDIRECT("M"&amp;ROW())="Office"</formula>
    </cfRule>
    <cfRule type="expression" dxfId="12010" priority="2650">
      <formula>INDIRECT("M"&amp;ROW())="Editor"</formula>
    </cfRule>
    <cfRule type="expression" dxfId="12009" priority="2651">
      <formula>INDIRECT("M"&amp;ROW())="PPP"</formula>
    </cfRule>
    <cfRule type="expression" dxfId="12008" priority="2652">
      <formula>INDIRECT("M"&amp;ROW())="Author"</formula>
    </cfRule>
    <cfRule type="expression" dxfId="12007" priority="2653">
      <formula>INDIRECT("M"&amp;ROW())="Author"</formula>
    </cfRule>
  </conditionalFormatting>
  <conditionalFormatting sqref="J156">
    <cfRule type="expression" dxfId="12006" priority="2654">
      <formula>INDIRECT("M"&amp;ROW())="Office"</formula>
    </cfRule>
    <cfRule type="expression" dxfId="12005" priority="2655">
      <formula>INDIRECT("M"&amp;ROW())="Editor"</formula>
    </cfRule>
    <cfRule type="expression" dxfId="12004" priority="2656">
      <formula>INDIRECT("M"&amp;ROW())="PPP"</formula>
    </cfRule>
    <cfRule type="expression" dxfId="12003" priority="2657">
      <formula>INDIRECT("M"&amp;ROW())="Author"</formula>
    </cfRule>
    <cfRule type="expression" dxfId="12002" priority="2658">
      <formula>INDIRECT("M"&amp;ROW())="Author"</formula>
    </cfRule>
  </conditionalFormatting>
  <conditionalFormatting sqref="C154:I154 K154:L154">
    <cfRule type="expression" dxfId="12001" priority="2639">
      <formula>INDIRECT("M"&amp;ROW())="Office"</formula>
    </cfRule>
    <cfRule type="expression" dxfId="12000" priority="2640">
      <formula>INDIRECT("M"&amp;ROW())="Editor"</formula>
    </cfRule>
    <cfRule type="expression" dxfId="11999" priority="2641">
      <formula>INDIRECT("M"&amp;ROW())="PPP"</formula>
    </cfRule>
    <cfRule type="expression" dxfId="11998" priority="2642">
      <formula>INDIRECT("M"&amp;ROW())="Author"</formula>
    </cfRule>
    <cfRule type="expression" dxfId="11997" priority="2643">
      <formula>INDIRECT("M"&amp;ROW())="Author"</formula>
    </cfRule>
  </conditionalFormatting>
  <conditionalFormatting sqref="J154">
    <cfRule type="expression" dxfId="11996" priority="2644">
      <formula>INDIRECT("M"&amp;ROW())="Office"</formula>
    </cfRule>
    <cfRule type="expression" dxfId="11995" priority="2645">
      <formula>INDIRECT("M"&amp;ROW())="Editor"</formula>
    </cfRule>
    <cfRule type="expression" dxfId="11994" priority="2646">
      <formula>INDIRECT("M"&amp;ROW())="PPP"</formula>
    </cfRule>
    <cfRule type="expression" dxfId="11993" priority="2647">
      <formula>INDIRECT("M"&amp;ROW())="Author"</formula>
    </cfRule>
    <cfRule type="expression" dxfId="11992" priority="2648">
      <formula>INDIRECT("M"&amp;ROW())="Author"</formula>
    </cfRule>
  </conditionalFormatting>
  <conditionalFormatting sqref="C151:I153 K151:L153">
    <cfRule type="expression" dxfId="11991" priority="2629">
      <formula>INDIRECT("M"&amp;ROW())="Office"</formula>
    </cfRule>
    <cfRule type="expression" dxfId="11990" priority="2630">
      <formula>INDIRECT("M"&amp;ROW())="Editor"</formula>
    </cfRule>
    <cfRule type="expression" dxfId="11989" priority="2631">
      <formula>INDIRECT("M"&amp;ROW())="PPP"</formula>
    </cfRule>
    <cfRule type="expression" dxfId="11988" priority="2632">
      <formula>INDIRECT("M"&amp;ROW())="Author"</formula>
    </cfRule>
    <cfRule type="expression" dxfId="11987" priority="2633">
      <formula>INDIRECT("M"&amp;ROW())="Author"</formula>
    </cfRule>
  </conditionalFormatting>
  <conditionalFormatting sqref="J151:J153">
    <cfRule type="expression" dxfId="11986" priority="2634">
      <formula>INDIRECT("M"&amp;ROW())="Office"</formula>
    </cfRule>
    <cfRule type="expression" dxfId="11985" priority="2635">
      <formula>INDIRECT("M"&amp;ROW())="Editor"</formula>
    </cfRule>
    <cfRule type="expression" dxfId="11984" priority="2636">
      <formula>INDIRECT("M"&amp;ROW())="PPP"</formula>
    </cfRule>
    <cfRule type="expression" dxfId="11983" priority="2637">
      <formula>INDIRECT("M"&amp;ROW())="Author"</formula>
    </cfRule>
    <cfRule type="expression" dxfId="11982" priority="2638">
      <formula>INDIRECT("M"&amp;ROW())="Author"</formula>
    </cfRule>
  </conditionalFormatting>
  <conditionalFormatting sqref="C150:I150 K150:L150">
    <cfRule type="expression" dxfId="11981" priority="2619">
      <formula>INDIRECT("M"&amp;ROW())="Office"</formula>
    </cfRule>
    <cfRule type="expression" dxfId="11980" priority="2620">
      <formula>INDIRECT("M"&amp;ROW())="Editor"</formula>
    </cfRule>
    <cfRule type="expression" dxfId="11979" priority="2621">
      <formula>INDIRECT("M"&amp;ROW())="PPP"</formula>
    </cfRule>
    <cfRule type="expression" dxfId="11978" priority="2622">
      <formula>INDIRECT("M"&amp;ROW())="Author"</formula>
    </cfRule>
    <cfRule type="expression" dxfId="11977" priority="2623">
      <formula>INDIRECT("M"&amp;ROW())="Author"</formula>
    </cfRule>
  </conditionalFormatting>
  <conditionalFormatting sqref="J150">
    <cfRule type="expression" dxfId="11976" priority="2624">
      <formula>INDIRECT("M"&amp;ROW())="Office"</formula>
    </cfRule>
    <cfRule type="expression" dxfId="11975" priority="2625">
      <formula>INDIRECT("M"&amp;ROW())="Editor"</formula>
    </cfRule>
    <cfRule type="expression" dxfId="11974" priority="2626">
      <formula>INDIRECT("M"&amp;ROW())="PPP"</formula>
    </cfRule>
    <cfRule type="expression" dxfId="11973" priority="2627">
      <formula>INDIRECT("M"&amp;ROW())="Author"</formula>
    </cfRule>
    <cfRule type="expression" dxfId="11972" priority="2628">
      <formula>INDIRECT("M"&amp;ROW())="Author"</formula>
    </cfRule>
  </conditionalFormatting>
  <conditionalFormatting sqref="C149:I149 K149:L149">
    <cfRule type="expression" dxfId="11971" priority="2609">
      <formula>INDIRECT("M"&amp;ROW())="Office"</formula>
    </cfRule>
    <cfRule type="expression" dxfId="11970" priority="2610">
      <formula>INDIRECT("M"&amp;ROW())="Editor"</formula>
    </cfRule>
    <cfRule type="expression" dxfId="11969" priority="2611">
      <formula>INDIRECT("M"&amp;ROW())="PPP"</formula>
    </cfRule>
    <cfRule type="expression" dxfId="11968" priority="2612">
      <formula>INDIRECT("M"&amp;ROW())="Author"</formula>
    </cfRule>
    <cfRule type="expression" dxfId="11967" priority="2613">
      <formula>INDIRECT("M"&amp;ROW())="Author"</formula>
    </cfRule>
  </conditionalFormatting>
  <conditionalFormatting sqref="J149">
    <cfRule type="expression" dxfId="11966" priority="2614">
      <formula>INDIRECT("M"&amp;ROW())="Office"</formula>
    </cfRule>
    <cfRule type="expression" dxfId="11965" priority="2615">
      <formula>INDIRECT("M"&amp;ROW())="Editor"</formula>
    </cfRule>
    <cfRule type="expression" dxfId="11964" priority="2616">
      <formula>INDIRECT("M"&amp;ROW())="PPP"</formula>
    </cfRule>
    <cfRule type="expression" dxfId="11963" priority="2617">
      <formula>INDIRECT("M"&amp;ROW())="Author"</formula>
    </cfRule>
    <cfRule type="expression" dxfId="11962" priority="2618">
      <formula>INDIRECT("M"&amp;ROW())="Author"</formula>
    </cfRule>
  </conditionalFormatting>
  <conditionalFormatting sqref="C148:I148 K148:L148">
    <cfRule type="expression" dxfId="11961" priority="2599">
      <formula>INDIRECT("M"&amp;ROW())="Office"</formula>
    </cfRule>
    <cfRule type="expression" dxfId="11960" priority="2600">
      <formula>INDIRECT("M"&amp;ROW())="Editor"</formula>
    </cfRule>
    <cfRule type="expression" dxfId="11959" priority="2601">
      <formula>INDIRECT("M"&amp;ROW())="PPP"</formula>
    </cfRule>
    <cfRule type="expression" dxfId="11958" priority="2602">
      <formula>INDIRECT("M"&amp;ROW())="Author"</formula>
    </cfRule>
    <cfRule type="expression" dxfId="11957" priority="2603">
      <formula>INDIRECT("M"&amp;ROW())="Author"</formula>
    </cfRule>
  </conditionalFormatting>
  <conditionalFormatting sqref="J148">
    <cfRule type="expression" dxfId="11956" priority="2604">
      <formula>INDIRECT("M"&amp;ROW())="Office"</formula>
    </cfRule>
    <cfRule type="expression" dxfId="11955" priority="2605">
      <formula>INDIRECT("M"&amp;ROW())="Editor"</formula>
    </cfRule>
    <cfRule type="expression" dxfId="11954" priority="2606">
      <formula>INDIRECT("M"&amp;ROW())="PPP"</formula>
    </cfRule>
    <cfRule type="expression" dxfId="11953" priority="2607">
      <formula>INDIRECT("M"&amp;ROW())="Author"</formula>
    </cfRule>
    <cfRule type="expression" dxfId="11952" priority="2608">
      <formula>INDIRECT("M"&amp;ROW())="Author"</formula>
    </cfRule>
  </conditionalFormatting>
  <conditionalFormatting sqref="C147:I147 K147:L147">
    <cfRule type="expression" dxfId="11951" priority="2589">
      <formula>INDIRECT("M"&amp;ROW())="Office"</formula>
    </cfRule>
    <cfRule type="expression" dxfId="11950" priority="2590">
      <formula>INDIRECT("M"&amp;ROW())="Editor"</formula>
    </cfRule>
    <cfRule type="expression" dxfId="11949" priority="2591">
      <formula>INDIRECT("M"&amp;ROW())="PPP"</formula>
    </cfRule>
    <cfRule type="expression" dxfId="11948" priority="2592">
      <formula>INDIRECT("M"&amp;ROW())="Author"</formula>
    </cfRule>
    <cfRule type="expression" dxfId="11947" priority="2593">
      <formula>INDIRECT("M"&amp;ROW())="Author"</formula>
    </cfRule>
  </conditionalFormatting>
  <conditionalFormatting sqref="J147">
    <cfRule type="expression" dxfId="11946" priority="2594">
      <formula>INDIRECT("M"&amp;ROW())="Office"</formula>
    </cfRule>
    <cfRule type="expression" dxfId="11945" priority="2595">
      <formula>INDIRECT("M"&amp;ROW())="Editor"</formula>
    </cfRule>
    <cfRule type="expression" dxfId="11944" priority="2596">
      <formula>INDIRECT("M"&amp;ROW())="PPP"</formula>
    </cfRule>
    <cfRule type="expression" dxfId="11943" priority="2597">
      <formula>INDIRECT("M"&amp;ROW())="Author"</formula>
    </cfRule>
    <cfRule type="expression" dxfId="11942" priority="2598">
      <formula>INDIRECT("M"&amp;ROW())="Author"</formula>
    </cfRule>
  </conditionalFormatting>
  <conditionalFormatting sqref="C146:I146 K146:L146">
    <cfRule type="expression" dxfId="11941" priority="2579">
      <formula>INDIRECT("M"&amp;ROW())="Office"</formula>
    </cfRule>
    <cfRule type="expression" dxfId="11940" priority="2580">
      <formula>INDIRECT("M"&amp;ROW())="Editor"</formula>
    </cfRule>
    <cfRule type="expression" dxfId="11939" priority="2581">
      <formula>INDIRECT("M"&amp;ROW())="PPP"</formula>
    </cfRule>
    <cfRule type="expression" dxfId="11938" priority="2582">
      <formula>INDIRECT("M"&amp;ROW())="Author"</formula>
    </cfRule>
    <cfRule type="expression" dxfId="11937" priority="2583">
      <formula>INDIRECT("M"&amp;ROW())="Author"</formula>
    </cfRule>
  </conditionalFormatting>
  <conditionalFormatting sqref="J146">
    <cfRule type="expression" dxfId="11936" priority="2584">
      <formula>INDIRECT("M"&amp;ROW())="Office"</formula>
    </cfRule>
    <cfRule type="expression" dxfId="11935" priority="2585">
      <formula>INDIRECT("M"&amp;ROW())="Editor"</formula>
    </cfRule>
    <cfRule type="expression" dxfId="11934" priority="2586">
      <formula>INDIRECT("M"&amp;ROW())="PPP"</formula>
    </cfRule>
    <cfRule type="expression" dxfId="11933" priority="2587">
      <formula>INDIRECT("M"&amp;ROW())="Author"</formula>
    </cfRule>
    <cfRule type="expression" dxfId="11932" priority="2588">
      <formula>INDIRECT("M"&amp;ROW())="Author"</formula>
    </cfRule>
  </conditionalFormatting>
  <conditionalFormatting sqref="C145:I145 K145:L145">
    <cfRule type="expression" dxfId="11931" priority="2569">
      <formula>INDIRECT("M"&amp;ROW())="Office"</formula>
    </cfRule>
    <cfRule type="expression" dxfId="11930" priority="2570">
      <formula>INDIRECT("M"&amp;ROW())="Editor"</formula>
    </cfRule>
    <cfRule type="expression" dxfId="11929" priority="2571">
      <formula>INDIRECT("M"&amp;ROW())="PPP"</formula>
    </cfRule>
    <cfRule type="expression" dxfId="11928" priority="2572">
      <formula>INDIRECT("M"&amp;ROW())="Author"</formula>
    </cfRule>
    <cfRule type="expression" dxfId="11927" priority="2573">
      <formula>INDIRECT("M"&amp;ROW())="Author"</formula>
    </cfRule>
  </conditionalFormatting>
  <conditionalFormatting sqref="J145">
    <cfRule type="expression" dxfId="11926" priority="2574">
      <formula>INDIRECT("M"&amp;ROW())="Office"</formula>
    </cfRule>
    <cfRule type="expression" dxfId="11925" priority="2575">
      <formula>INDIRECT("M"&amp;ROW())="Editor"</formula>
    </cfRule>
    <cfRule type="expression" dxfId="11924" priority="2576">
      <formula>INDIRECT("M"&amp;ROW())="PPP"</formula>
    </cfRule>
    <cfRule type="expression" dxfId="11923" priority="2577">
      <formula>INDIRECT("M"&amp;ROW())="Author"</formula>
    </cfRule>
    <cfRule type="expression" dxfId="11922" priority="2578">
      <formula>INDIRECT("M"&amp;ROW())="Author"</formula>
    </cfRule>
  </conditionalFormatting>
  <conditionalFormatting sqref="C144:I144 K144:L144">
    <cfRule type="expression" dxfId="11921" priority="2559">
      <formula>INDIRECT("M"&amp;ROW())="Office"</formula>
    </cfRule>
    <cfRule type="expression" dxfId="11920" priority="2560">
      <formula>INDIRECT("M"&amp;ROW())="Editor"</formula>
    </cfRule>
    <cfRule type="expression" dxfId="11919" priority="2561">
      <formula>INDIRECT("M"&amp;ROW())="PPP"</formula>
    </cfRule>
    <cfRule type="expression" dxfId="11918" priority="2562">
      <formula>INDIRECT("M"&amp;ROW())="Author"</formula>
    </cfRule>
    <cfRule type="expression" dxfId="11917" priority="2563">
      <formula>INDIRECT("M"&amp;ROW())="Author"</formula>
    </cfRule>
  </conditionalFormatting>
  <conditionalFormatting sqref="J144">
    <cfRule type="expression" dxfId="11916" priority="2564">
      <formula>INDIRECT("M"&amp;ROW())="Office"</formula>
    </cfRule>
    <cfRule type="expression" dxfId="11915" priority="2565">
      <formula>INDIRECT("M"&amp;ROW())="Editor"</formula>
    </cfRule>
    <cfRule type="expression" dxfId="11914" priority="2566">
      <formula>INDIRECT("M"&amp;ROW())="PPP"</formula>
    </cfRule>
    <cfRule type="expression" dxfId="11913" priority="2567">
      <formula>INDIRECT("M"&amp;ROW())="Author"</formula>
    </cfRule>
    <cfRule type="expression" dxfId="11912" priority="2568">
      <formula>INDIRECT("M"&amp;ROW())="Author"</formula>
    </cfRule>
  </conditionalFormatting>
  <conditionalFormatting sqref="C143:I143 K143:L143">
    <cfRule type="expression" dxfId="11911" priority="2549">
      <formula>INDIRECT("M"&amp;ROW())="Office"</formula>
    </cfRule>
    <cfRule type="expression" dxfId="11910" priority="2550">
      <formula>INDIRECT("M"&amp;ROW())="Editor"</formula>
    </cfRule>
    <cfRule type="expression" dxfId="11909" priority="2551">
      <formula>INDIRECT("M"&amp;ROW())="PPP"</formula>
    </cfRule>
    <cfRule type="expression" dxfId="11908" priority="2552">
      <formula>INDIRECT("M"&amp;ROW())="Author"</formula>
    </cfRule>
    <cfRule type="expression" dxfId="11907" priority="2553">
      <formula>INDIRECT("M"&amp;ROW())="Author"</formula>
    </cfRule>
  </conditionalFormatting>
  <conditionalFormatting sqref="J143">
    <cfRule type="expression" dxfId="11906" priority="2554">
      <formula>INDIRECT("M"&amp;ROW())="Office"</formula>
    </cfRule>
    <cfRule type="expression" dxfId="11905" priority="2555">
      <formula>INDIRECT("M"&amp;ROW())="Editor"</formula>
    </cfRule>
    <cfRule type="expression" dxfId="11904" priority="2556">
      <formula>INDIRECT("M"&amp;ROW())="PPP"</formula>
    </cfRule>
    <cfRule type="expression" dxfId="11903" priority="2557">
      <formula>INDIRECT("M"&amp;ROW())="Author"</formula>
    </cfRule>
    <cfRule type="expression" dxfId="11902" priority="2558">
      <formula>INDIRECT("M"&amp;ROW())="Author"</formula>
    </cfRule>
  </conditionalFormatting>
  <conditionalFormatting sqref="C142:I142 K142:L142">
    <cfRule type="expression" dxfId="11901" priority="2539">
      <formula>INDIRECT("M"&amp;ROW())="Office"</formula>
    </cfRule>
    <cfRule type="expression" dxfId="11900" priority="2540">
      <formula>INDIRECT("M"&amp;ROW())="Editor"</formula>
    </cfRule>
    <cfRule type="expression" dxfId="11899" priority="2541">
      <formula>INDIRECT("M"&amp;ROW())="PPP"</formula>
    </cfRule>
    <cfRule type="expression" dxfId="11898" priority="2542">
      <formula>INDIRECT("M"&amp;ROW())="Author"</formula>
    </cfRule>
    <cfRule type="expression" dxfId="11897" priority="2543">
      <formula>INDIRECT("M"&amp;ROW())="Author"</formula>
    </cfRule>
  </conditionalFormatting>
  <conditionalFormatting sqref="J142">
    <cfRule type="expression" dxfId="11896" priority="2544">
      <formula>INDIRECT("M"&amp;ROW())="Office"</formula>
    </cfRule>
    <cfRule type="expression" dxfId="11895" priority="2545">
      <formula>INDIRECT("M"&amp;ROW())="Editor"</formula>
    </cfRule>
    <cfRule type="expression" dxfId="11894" priority="2546">
      <formula>INDIRECT("M"&amp;ROW())="PPP"</formula>
    </cfRule>
    <cfRule type="expression" dxfId="11893" priority="2547">
      <formula>INDIRECT("M"&amp;ROW())="Author"</formula>
    </cfRule>
    <cfRule type="expression" dxfId="11892" priority="2548">
      <formula>INDIRECT("M"&amp;ROW())="Author"</formula>
    </cfRule>
  </conditionalFormatting>
  <conditionalFormatting sqref="C141:I141 K141:L141">
    <cfRule type="expression" dxfId="11891" priority="2529">
      <formula>INDIRECT("M"&amp;ROW())="Office"</formula>
    </cfRule>
    <cfRule type="expression" dxfId="11890" priority="2530">
      <formula>INDIRECT("M"&amp;ROW())="Editor"</formula>
    </cfRule>
    <cfRule type="expression" dxfId="11889" priority="2531">
      <formula>INDIRECT("M"&amp;ROW())="PPP"</formula>
    </cfRule>
    <cfRule type="expression" dxfId="11888" priority="2532">
      <formula>INDIRECT("M"&amp;ROW())="Author"</formula>
    </cfRule>
    <cfRule type="expression" dxfId="11887" priority="2533">
      <formula>INDIRECT("M"&amp;ROW())="Author"</formula>
    </cfRule>
  </conditionalFormatting>
  <conditionalFormatting sqref="J141">
    <cfRule type="expression" dxfId="11886" priority="2534">
      <formula>INDIRECT("M"&amp;ROW())="Office"</formula>
    </cfRule>
    <cfRule type="expression" dxfId="11885" priority="2535">
      <formula>INDIRECT("M"&amp;ROW())="Editor"</formula>
    </cfRule>
    <cfRule type="expression" dxfId="11884" priority="2536">
      <formula>INDIRECT("M"&amp;ROW())="PPP"</formula>
    </cfRule>
    <cfRule type="expression" dxfId="11883" priority="2537">
      <formula>INDIRECT("M"&amp;ROW())="Author"</formula>
    </cfRule>
    <cfRule type="expression" dxfId="11882" priority="2538">
      <formula>INDIRECT("M"&amp;ROW())="Author"</formula>
    </cfRule>
  </conditionalFormatting>
  <conditionalFormatting sqref="C140:I140 K140:L140">
    <cfRule type="expression" dxfId="11881" priority="2519">
      <formula>INDIRECT("M"&amp;ROW())="Office"</formula>
    </cfRule>
    <cfRule type="expression" dxfId="11880" priority="2520">
      <formula>INDIRECT("M"&amp;ROW())="Editor"</formula>
    </cfRule>
    <cfRule type="expression" dxfId="11879" priority="2521">
      <formula>INDIRECT("M"&amp;ROW())="PPP"</formula>
    </cfRule>
    <cfRule type="expression" dxfId="11878" priority="2522">
      <formula>INDIRECT("M"&amp;ROW())="Author"</formula>
    </cfRule>
    <cfRule type="expression" dxfId="11877" priority="2523">
      <formula>INDIRECT("M"&amp;ROW())="Author"</formula>
    </cfRule>
  </conditionalFormatting>
  <conditionalFormatting sqref="J140">
    <cfRule type="expression" dxfId="11876" priority="2524">
      <formula>INDIRECT("M"&amp;ROW())="Office"</formula>
    </cfRule>
    <cfRule type="expression" dxfId="11875" priority="2525">
      <formula>INDIRECT("M"&amp;ROW())="Editor"</formula>
    </cfRule>
    <cfRule type="expression" dxfId="11874" priority="2526">
      <formula>INDIRECT("M"&amp;ROW())="PPP"</formula>
    </cfRule>
    <cfRule type="expression" dxfId="11873" priority="2527">
      <formula>INDIRECT("M"&amp;ROW())="Author"</formula>
    </cfRule>
    <cfRule type="expression" dxfId="11872" priority="2528">
      <formula>INDIRECT("M"&amp;ROW())="Author"</formula>
    </cfRule>
  </conditionalFormatting>
  <conditionalFormatting sqref="C139:I139 K139:L139">
    <cfRule type="expression" dxfId="11871" priority="2499">
      <formula>INDIRECT("M"&amp;ROW())="Office"</formula>
    </cfRule>
    <cfRule type="expression" dxfId="11870" priority="2500">
      <formula>INDIRECT("M"&amp;ROW())="Editor"</formula>
    </cfRule>
    <cfRule type="expression" dxfId="11869" priority="2501">
      <formula>INDIRECT("M"&amp;ROW())="PPP"</formula>
    </cfRule>
    <cfRule type="expression" dxfId="11868" priority="2502">
      <formula>INDIRECT("M"&amp;ROW())="Author"</formula>
    </cfRule>
    <cfRule type="expression" dxfId="11867" priority="2503">
      <formula>INDIRECT("M"&amp;ROW())="Author"</formula>
    </cfRule>
  </conditionalFormatting>
  <conditionalFormatting sqref="J139">
    <cfRule type="expression" dxfId="11866" priority="2504">
      <formula>INDIRECT("M"&amp;ROW())="Office"</formula>
    </cfRule>
    <cfRule type="expression" dxfId="11865" priority="2505">
      <formula>INDIRECT("M"&amp;ROW())="Editor"</formula>
    </cfRule>
    <cfRule type="expression" dxfId="11864" priority="2506">
      <formula>INDIRECT("M"&amp;ROW())="PPP"</formula>
    </cfRule>
    <cfRule type="expression" dxfId="11863" priority="2507">
      <formula>INDIRECT("M"&amp;ROW())="Author"</formula>
    </cfRule>
    <cfRule type="expression" dxfId="11862" priority="2508">
      <formula>INDIRECT("M"&amp;ROW())="Author"</formula>
    </cfRule>
  </conditionalFormatting>
  <conditionalFormatting sqref="C138:I138 K138:L138">
    <cfRule type="expression" dxfId="11861" priority="2489">
      <formula>INDIRECT("M"&amp;ROW())="Office"</formula>
    </cfRule>
    <cfRule type="expression" dxfId="11860" priority="2490">
      <formula>INDIRECT("M"&amp;ROW())="Editor"</formula>
    </cfRule>
    <cfRule type="expression" dxfId="11859" priority="2491">
      <formula>INDIRECT("M"&amp;ROW())="PPP"</formula>
    </cfRule>
    <cfRule type="expression" dxfId="11858" priority="2492">
      <formula>INDIRECT("M"&amp;ROW())="Author"</formula>
    </cfRule>
    <cfRule type="expression" dxfId="11857" priority="2493">
      <formula>INDIRECT("M"&amp;ROW())="Author"</formula>
    </cfRule>
  </conditionalFormatting>
  <conditionalFormatting sqref="C135:I136 K135:L136">
    <cfRule type="expression" dxfId="11856" priority="2479">
      <formula>INDIRECT("M"&amp;ROW())="Office"</formula>
    </cfRule>
    <cfRule type="expression" dxfId="11855" priority="2480">
      <formula>INDIRECT("M"&amp;ROW())="Editor"</formula>
    </cfRule>
    <cfRule type="expression" dxfId="11854" priority="2481">
      <formula>INDIRECT("M"&amp;ROW())="PPP"</formula>
    </cfRule>
    <cfRule type="expression" dxfId="11853" priority="2482">
      <formula>INDIRECT("M"&amp;ROW())="Author"</formula>
    </cfRule>
    <cfRule type="expression" dxfId="11852" priority="2483">
      <formula>INDIRECT("M"&amp;ROW())="Author"</formula>
    </cfRule>
  </conditionalFormatting>
  <conditionalFormatting sqref="J138">
    <cfRule type="expression" dxfId="11851" priority="2494">
      <formula>INDIRECT("M"&amp;ROW())="Office"</formula>
    </cfRule>
    <cfRule type="expression" dxfId="11850" priority="2495">
      <formula>INDIRECT("M"&amp;ROW())="Editor"</formula>
    </cfRule>
    <cfRule type="expression" dxfId="11849" priority="2496">
      <formula>INDIRECT("M"&amp;ROW())="PPP"</formula>
    </cfRule>
    <cfRule type="expression" dxfId="11848" priority="2497">
      <formula>INDIRECT("M"&amp;ROW())="Author"</formula>
    </cfRule>
    <cfRule type="expression" dxfId="11847" priority="2498">
      <formula>INDIRECT("M"&amp;ROW())="Author"</formula>
    </cfRule>
  </conditionalFormatting>
  <conditionalFormatting sqref="J135:J136">
    <cfRule type="expression" dxfId="11846" priority="2484">
      <formula>INDIRECT("M"&amp;ROW())="Office"</formula>
    </cfRule>
    <cfRule type="expression" dxfId="11845" priority="2485">
      <formula>INDIRECT("M"&amp;ROW())="Editor"</formula>
    </cfRule>
    <cfRule type="expression" dxfId="11844" priority="2486">
      <formula>INDIRECT("M"&amp;ROW())="PPP"</formula>
    </cfRule>
    <cfRule type="expression" dxfId="11843" priority="2487">
      <formula>INDIRECT("M"&amp;ROW())="Author"</formula>
    </cfRule>
    <cfRule type="expression" dxfId="11842" priority="2488">
      <formula>INDIRECT("M"&amp;ROW())="Author"</formula>
    </cfRule>
  </conditionalFormatting>
  <conditionalFormatting sqref="C137:I137 K137:L137">
    <cfRule type="expression" dxfId="11841" priority="2464">
      <formula>INDIRECT("M"&amp;ROW())="Office"</formula>
    </cfRule>
    <cfRule type="expression" dxfId="11840" priority="2465">
      <formula>INDIRECT("M"&amp;ROW())="Editor"</formula>
    </cfRule>
    <cfRule type="expression" dxfId="11839" priority="2466">
      <formula>INDIRECT("M"&amp;ROW())="PPP"</formula>
    </cfRule>
    <cfRule type="expression" dxfId="11838" priority="2467">
      <formula>INDIRECT("M"&amp;ROW())="Author"</formula>
    </cfRule>
    <cfRule type="expression" dxfId="11837" priority="2468">
      <formula>INDIRECT("M"&amp;ROW())="Author"</formula>
    </cfRule>
  </conditionalFormatting>
  <conditionalFormatting sqref="J137">
    <cfRule type="expression" dxfId="11836" priority="2469">
      <formula>INDIRECT("M"&amp;ROW())="Office"</formula>
    </cfRule>
    <cfRule type="expression" dxfId="11835" priority="2470">
      <formula>INDIRECT("M"&amp;ROW())="Editor"</formula>
    </cfRule>
    <cfRule type="expression" dxfId="11834" priority="2471">
      <formula>INDIRECT("M"&amp;ROW())="PPP"</formula>
    </cfRule>
    <cfRule type="expression" dxfId="11833" priority="2472">
      <formula>INDIRECT("M"&amp;ROW())="Author"</formula>
    </cfRule>
    <cfRule type="expression" dxfId="11832" priority="2473">
      <formula>INDIRECT("M"&amp;ROW())="Author"</formula>
    </cfRule>
  </conditionalFormatting>
  <conditionalFormatting sqref="C134:I134 K134:L134">
    <cfRule type="expression" dxfId="11831" priority="2454">
      <formula>INDIRECT("M"&amp;ROW())="Office"</formula>
    </cfRule>
    <cfRule type="expression" dxfId="11830" priority="2455">
      <formula>INDIRECT("M"&amp;ROW())="Editor"</formula>
    </cfRule>
    <cfRule type="expression" dxfId="11829" priority="2456">
      <formula>INDIRECT("M"&amp;ROW())="PPP"</formula>
    </cfRule>
    <cfRule type="expression" dxfId="11828" priority="2457">
      <formula>INDIRECT("M"&amp;ROW())="Author"</formula>
    </cfRule>
    <cfRule type="expression" dxfId="11827" priority="2458">
      <formula>INDIRECT("M"&amp;ROW())="Author"</formula>
    </cfRule>
  </conditionalFormatting>
  <conditionalFormatting sqref="J134">
    <cfRule type="expression" dxfId="11826" priority="2459">
      <formula>INDIRECT("M"&amp;ROW())="Office"</formula>
    </cfRule>
    <cfRule type="expression" dxfId="11825" priority="2460">
      <formula>INDIRECT("M"&amp;ROW())="Editor"</formula>
    </cfRule>
    <cfRule type="expression" dxfId="11824" priority="2461">
      <formula>INDIRECT("M"&amp;ROW())="PPP"</formula>
    </cfRule>
    <cfRule type="expression" dxfId="11823" priority="2462">
      <formula>INDIRECT("M"&amp;ROW())="Author"</formula>
    </cfRule>
    <cfRule type="expression" dxfId="11822" priority="2463">
      <formula>INDIRECT("M"&amp;ROW())="Author"</formula>
    </cfRule>
  </conditionalFormatting>
  <conditionalFormatting sqref="C133:I133 K133:L133">
    <cfRule type="expression" dxfId="11821" priority="2444">
      <formula>INDIRECT("M"&amp;ROW())="Office"</formula>
    </cfRule>
    <cfRule type="expression" dxfId="11820" priority="2445">
      <formula>INDIRECT("M"&amp;ROW())="Editor"</formula>
    </cfRule>
    <cfRule type="expression" dxfId="11819" priority="2446">
      <formula>INDIRECT("M"&amp;ROW())="PPP"</formula>
    </cfRule>
    <cfRule type="expression" dxfId="11818" priority="2447">
      <formula>INDIRECT("M"&amp;ROW())="Author"</formula>
    </cfRule>
    <cfRule type="expression" dxfId="11817" priority="2448">
      <formula>INDIRECT("M"&amp;ROW())="Author"</formula>
    </cfRule>
  </conditionalFormatting>
  <conditionalFormatting sqref="J133">
    <cfRule type="expression" dxfId="11816" priority="2449">
      <formula>INDIRECT("M"&amp;ROW())="Office"</formula>
    </cfRule>
    <cfRule type="expression" dxfId="11815" priority="2450">
      <formula>INDIRECT("M"&amp;ROW())="Editor"</formula>
    </cfRule>
    <cfRule type="expression" dxfId="11814" priority="2451">
      <formula>INDIRECT("M"&amp;ROW())="PPP"</formula>
    </cfRule>
    <cfRule type="expression" dxfId="11813" priority="2452">
      <formula>INDIRECT("M"&amp;ROW())="Author"</formula>
    </cfRule>
    <cfRule type="expression" dxfId="11812" priority="2453">
      <formula>INDIRECT("M"&amp;ROW())="Author"</formula>
    </cfRule>
  </conditionalFormatting>
  <conditionalFormatting sqref="C132:I132 K132:L132">
    <cfRule type="expression" dxfId="11811" priority="2434">
      <formula>INDIRECT("M"&amp;ROW())="Office"</formula>
    </cfRule>
    <cfRule type="expression" dxfId="11810" priority="2435">
      <formula>INDIRECT("M"&amp;ROW())="Editor"</formula>
    </cfRule>
    <cfRule type="expression" dxfId="11809" priority="2436">
      <formula>INDIRECT("M"&amp;ROW())="PPP"</formula>
    </cfRule>
    <cfRule type="expression" dxfId="11808" priority="2437">
      <formula>INDIRECT("M"&amp;ROW())="Author"</formula>
    </cfRule>
    <cfRule type="expression" dxfId="11807" priority="2438">
      <formula>INDIRECT("M"&amp;ROW())="Author"</formula>
    </cfRule>
  </conditionalFormatting>
  <conditionalFormatting sqref="J132">
    <cfRule type="expression" dxfId="11806" priority="2439">
      <formula>INDIRECT("M"&amp;ROW())="Office"</formula>
    </cfRule>
    <cfRule type="expression" dxfId="11805" priority="2440">
      <formula>INDIRECT("M"&amp;ROW())="Editor"</formula>
    </cfRule>
    <cfRule type="expression" dxfId="11804" priority="2441">
      <formula>INDIRECT("M"&amp;ROW())="PPP"</formula>
    </cfRule>
    <cfRule type="expression" dxfId="11803" priority="2442">
      <formula>INDIRECT("M"&amp;ROW())="Author"</formula>
    </cfRule>
    <cfRule type="expression" dxfId="11802" priority="2443">
      <formula>INDIRECT("M"&amp;ROW())="Author"</formula>
    </cfRule>
  </conditionalFormatting>
  <conditionalFormatting sqref="C131:I131 K131:L131">
    <cfRule type="expression" dxfId="11801" priority="2424">
      <formula>INDIRECT("M"&amp;ROW())="Office"</formula>
    </cfRule>
    <cfRule type="expression" dxfId="11800" priority="2425">
      <formula>INDIRECT("M"&amp;ROW())="Editor"</formula>
    </cfRule>
    <cfRule type="expression" dxfId="11799" priority="2426">
      <formula>INDIRECT("M"&amp;ROW())="PPP"</formula>
    </cfRule>
    <cfRule type="expression" dxfId="11798" priority="2427">
      <formula>INDIRECT("M"&amp;ROW())="Author"</formula>
    </cfRule>
    <cfRule type="expression" dxfId="11797" priority="2428">
      <formula>INDIRECT("M"&amp;ROW())="Author"</formula>
    </cfRule>
  </conditionalFormatting>
  <conditionalFormatting sqref="J131">
    <cfRule type="expression" dxfId="11796" priority="2429">
      <formula>INDIRECT("M"&amp;ROW())="Office"</formula>
    </cfRule>
    <cfRule type="expression" dxfId="11795" priority="2430">
      <formula>INDIRECT("M"&amp;ROW())="Editor"</formula>
    </cfRule>
    <cfRule type="expression" dxfId="11794" priority="2431">
      <formula>INDIRECT("M"&amp;ROW())="PPP"</formula>
    </cfRule>
    <cfRule type="expression" dxfId="11793" priority="2432">
      <formula>INDIRECT("M"&amp;ROW())="Author"</formula>
    </cfRule>
    <cfRule type="expression" dxfId="11792" priority="2433">
      <formula>INDIRECT("M"&amp;ROW())="Author"</formula>
    </cfRule>
  </conditionalFormatting>
  <conditionalFormatting sqref="C130:I130 K130:L130">
    <cfRule type="expression" dxfId="11791" priority="2414">
      <formula>INDIRECT("M"&amp;ROW())="Office"</formula>
    </cfRule>
    <cfRule type="expression" dxfId="11790" priority="2415">
      <formula>INDIRECT("M"&amp;ROW())="Editor"</formula>
    </cfRule>
    <cfRule type="expression" dxfId="11789" priority="2416">
      <formula>INDIRECT("M"&amp;ROW())="PPP"</formula>
    </cfRule>
    <cfRule type="expression" dxfId="11788" priority="2417">
      <formula>INDIRECT("M"&amp;ROW())="Author"</formula>
    </cfRule>
    <cfRule type="expression" dxfId="11787" priority="2418">
      <formula>INDIRECT("M"&amp;ROW())="Author"</formula>
    </cfRule>
  </conditionalFormatting>
  <conditionalFormatting sqref="J130">
    <cfRule type="expression" dxfId="11786" priority="2419">
      <formula>INDIRECT("M"&amp;ROW())="Office"</formula>
    </cfRule>
    <cfRule type="expression" dxfId="11785" priority="2420">
      <formula>INDIRECT("M"&amp;ROW())="Editor"</formula>
    </cfRule>
    <cfRule type="expression" dxfId="11784" priority="2421">
      <formula>INDIRECT("M"&amp;ROW())="PPP"</formula>
    </cfRule>
    <cfRule type="expression" dxfId="11783" priority="2422">
      <formula>INDIRECT("M"&amp;ROW())="Author"</formula>
    </cfRule>
    <cfRule type="expression" dxfId="11782" priority="2423">
      <formula>INDIRECT("M"&amp;ROW())="Author"</formula>
    </cfRule>
  </conditionalFormatting>
  <conditionalFormatting sqref="C129:I129 K129:L129">
    <cfRule type="expression" dxfId="11781" priority="2404">
      <formula>INDIRECT("M"&amp;ROW())="Office"</formula>
    </cfRule>
    <cfRule type="expression" dxfId="11780" priority="2405">
      <formula>INDIRECT("M"&amp;ROW())="Editor"</formula>
    </cfRule>
    <cfRule type="expression" dxfId="11779" priority="2406">
      <formula>INDIRECT("M"&amp;ROW())="PPP"</formula>
    </cfRule>
    <cfRule type="expression" dxfId="11778" priority="2407">
      <formula>INDIRECT("M"&amp;ROW())="Author"</formula>
    </cfRule>
    <cfRule type="expression" dxfId="11777" priority="2408">
      <formula>INDIRECT("M"&amp;ROW())="Author"</formula>
    </cfRule>
  </conditionalFormatting>
  <conditionalFormatting sqref="J129">
    <cfRule type="expression" dxfId="11776" priority="2409">
      <formula>INDIRECT("M"&amp;ROW())="Office"</formula>
    </cfRule>
    <cfRule type="expression" dxfId="11775" priority="2410">
      <formula>INDIRECT("M"&amp;ROW())="Editor"</formula>
    </cfRule>
    <cfRule type="expression" dxfId="11774" priority="2411">
      <formula>INDIRECT("M"&amp;ROW())="PPP"</formula>
    </cfRule>
    <cfRule type="expression" dxfId="11773" priority="2412">
      <formula>INDIRECT("M"&amp;ROW())="Author"</formula>
    </cfRule>
    <cfRule type="expression" dxfId="11772" priority="2413">
      <formula>INDIRECT("M"&amp;ROW())="Author"</formula>
    </cfRule>
  </conditionalFormatting>
  <conditionalFormatting sqref="C128:I128 K128:L128">
    <cfRule type="expression" dxfId="11771" priority="2384">
      <formula>INDIRECT("M"&amp;ROW())="Office"</formula>
    </cfRule>
    <cfRule type="expression" dxfId="11770" priority="2385">
      <formula>INDIRECT("M"&amp;ROW())="Editor"</formula>
    </cfRule>
    <cfRule type="expression" dxfId="11769" priority="2386">
      <formula>INDIRECT("M"&amp;ROW())="PPP"</formula>
    </cfRule>
    <cfRule type="expression" dxfId="11768" priority="2387">
      <formula>INDIRECT("M"&amp;ROW())="Author"</formula>
    </cfRule>
    <cfRule type="expression" dxfId="11767" priority="2388">
      <formula>INDIRECT("M"&amp;ROW())="Author"</formula>
    </cfRule>
  </conditionalFormatting>
  <conditionalFormatting sqref="J128">
    <cfRule type="expression" dxfId="11766" priority="2389">
      <formula>INDIRECT("M"&amp;ROW())="Office"</formula>
    </cfRule>
    <cfRule type="expression" dxfId="11765" priority="2390">
      <formula>INDIRECT("M"&amp;ROW())="Editor"</formula>
    </cfRule>
    <cfRule type="expression" dxfId="11764" priority="2391">
      <formula>INDIRECT("M"&amp;ROW())="PPP"</formula>
    </cfRule>
    <cfRule type="expression" dxfId="11763" priority="2392">
      <formula>INDIRECT("M"&amp;ROW())="Author"</formula>
    </cfRule>
    <cfRule type="expression" dxfId="11762" priority="2393">
      <formula>INDIRECT("M"&amp;ROW())="Author"</formula>
    </cfRule>
  </conditionalFormatting>
  <conditionalFormatting sqref="C127:I127 K127:L127">
    <cfRule type="expression" dxfId="11761" priority="2374">
      <formula>INDIRECT("M"&amp;ROW())="Office"</formula>
    </cfRule>
    <cfRule type="expression" dxfId="11760" priority="2375">
      <formula>INDIRECT("M"&amp;ROW())="Editor"</formula>
    </cfRule>
    <cfRule type="expression" dxfId="11759" priority="2376">
      <formula>INDIRECT("M"&amp;ROW())="PPP"</formula>
    </cfRule>
    <cfRule type="expression" dxfId="11758" priority="2377">
      <formula>INDIRECT("M"&amp;ROW())="Author"</formula>
    </cfRule>
    <cfRule type="expression" dxfId="11757" priority="2378">
      <formula>INDIRECT("M"&amp;ROW())="Author"</formula>
    </cfRule>
  </conditionalFormatting>
  <conditionalFormatting sqref="J125:J127">
    <cfRule type="expression" dxfId="11756" priority="2379">
      <formula>INDIRECT("M"&amp;ROW())="Office"</formula>
    </cfRule>
    <cfRule type="expression" dxfId="11755" priority="2380">
      <formula>INDIRECT("M"&amp;ROW())="Editor"</formula>
    </cfRule>
    <cfRule type="expression" dxfId="11754" priority="2381">
      <formula>INDIRECT("M"&amp;ROW())="PPP"</formula>
    </cfRule>
    <cfRule type="expression" dxfId="11753" priority="2382">
      <formula>INDIRECT("M"&amp;ROW())="Author"</formula>
    </cfRule>
    <cfRule type="expression" dxfId="11752" priority="2383">
      <formula>INDIRECT("M"&amp;ROW())="Author"</formula>
    </cfRule>
  </conditionalFormatting>
  <conditionalFormatting sqref="C125:I126 K125:L126">
    <cfRule type="expression" dxfId="11751" priority="2364">
      <formula>INDIRECT("M"&amp;ROW())="Office"</formula>
    </cfRule>
    <cfRule type="expression" dxfId="11750" priority="2365">
      <formula>INDIRECT("M"&amp;ROW())="Editor"</formula>
    </cfRule>
    <cfRule type="expression" dxfId="11749" priority="2366">
      <formula>INDIRECT("M"&amp;ROW())="PPP"</formula>
    </cfRule>
    <cfRule type="expression" dxfId="11748" priority="2367">
      <formula>INDIRECT("M"&amp;ROW())="Author"</formula>
    </cfRule>
    <cfRule type="expression" dxfId="11747" priority="2368">
      <formula>INDIRECT("M"&amp;ROW())="Author"</formula>
    </cfRule>
  </conditionalFormatting>
  <conditionalFormatting sqref="J124">
    <cfRule type="expression" dxfId="11746" priority="2359">
      <formula>INDIRECT("M"&amp;ROW())="Office"</formula>
    </cfRule>
    <cfRule type="expression" dxfId="11745" priority="2360">
      <formula>INDIRECT("M"&amp;ROW())="Editor"</formula>
    </cfRule>
    <cfRule type="expression" dxfId="11744" priority="2361">
      <formula>INDIRECT("M"&amp;ROW())="PPP"</formula>
    </cfRule>
    <cfRule type="expression" dxfId="11743" priority="2362">
      <formula>INDIRECT("M"&amp;ROW())="Author"</formula>
    </cfRule>
    <cfRule type="expression" dxfId="11742" priority="2363">
      <formula>INDIRECT("M"&amp;ROW())="Author"</formula>
    </cfRule>
  </conditionalFormatting>
  <conditionalFormatting sqref="C124:I124 K124:L124">
    <cfRule type="expression" dxfId="11741" priority="2354">
      <formula>INDIRECT("M"&amp;ROW())="Office"</formula>
    </cfRule>
    <cfRule type="expression" dxfId="11740" priority="2355">
      <formula>INDIRECT("M"&amp;ROW())="Editor"</formula>
    </cfRule>
    <cfRule type="expression" dxfId="11739" priority="2356">
      <formula>INDIRECT("M"&amp;ROW())="PPP"</formula>
    </cfRule>
    <cfRule type="expression" dxfId="11738" priority="2357">
      <formula>INDIRECT("M"&amp;ROW())="Author"</formula>
    </cfRule>
    <cfRule type="expression" dxfId="11737" priority="2358">
      <formula>INDIRECT("M"&amp;ROW())="Author"</formula>
    </cfRule>
  </conditionalFormatting>
  <conditionalFormatting sqref="C119:I122 K119:K122">
    <cfRule type="expression" dxfId="11736" priority="2344">
      <formula>INDIRECT("M"&amp;ROW())="Office"</formula>
    </cfRule>
    <cfRule type="expression" dxfId="11735" priority="2345">
      <formula>INDIRECT("M"&amp;ROW())="Editor"</formula>
    </cfRule>
    <cfRule type="expression" dxfId="11734" priority="2346">
      <formula>INDIRECT("M"&amp;ROW())="PPP"</formula>
    </cfRule>
    <cfRule type="expression" dxfId="11733" priority="2347">
      <formula>INDIRECT("M"&amp;ROW())="Author"</formula>
    </cfRule>
    <cfRule type="expression" dxfId="11732" priority="2348">
      <formula>INDIRECT("M"&amp;ROW())="Author"</formula>
    </cfRule>
  </conditionalFormatting>
  <conditionalFormatting sqref="J119:J122">
    <cfRule type="expression" dxfId="11731" priority="2339">
      <formula>INDIRECT("M"&amp;ROW())="Office"</formula>
    </cfRule>
    <cfRule type="expression" dxfId="11730" priority="2340">
      <formula>INDIRECT("M"&amp;ROW())="Editor"</formula>
    </cfRule>
    <cfRule type="expression" dxfId="11729" priority="2341">
      <formula>INDIRECT("M"&amp;ROW())="PPP"</formula>
    </cfRule>
    <cfRule type="expression" dxfId="11728" priority="2342">
      <formula>INDIRECT("M"&amp;ROW())="Author"</formula>
    </cfRule>
    <cfRule type="expression" dxfId="11727" priority="2343">
      <formula>INDIRECT("M"&amp;ROW())="Author"</formula>
    </cfRule>
  </conditionalFormatting>
  <conditionalFormatting sqref="J118">
    <cfRule type="expression" dxfId="11726" priority="2329">
      <formula>INDIRECT("M"&amp;ROW())="Office"</formula>
    </cfRule>
    <cfRule type="expression" dxfId="11725" priority="2330">
      <formula>INDIRECT("M"&amp;ROW())="Editor"</formula>
    </cfRule>
    <cfRule type="expression" dxfId="11724" priority="2331">
      <formula>INDIRECT("M"&amp;ROW())="PPP"</formula>
    </cfRule>
    <cfRule type="expression" dxfId="11723" priority="2332">
      <formula>INDIRECT("M"&amp;ROW())="Author"</formula>
    </cfRule>
    <cfRule type="expression" dxfId="11722" priority="2333">
      <formula>INDIRECT("M"&amp;ROW())="Author"</formula>
    </cfRule>
  </conditionalFormatting>
  <conditionalFormatting sqref="C118:I118 K118">
    <cfRule type="expression" dxfId="11721" priority="2334">
      <formula>INDIRECT("M"&amp;ROW())="Office"</formula>
    </cfRule>
    <cfRule type="expression" dxfId="11720" priority="2335">
      <formula>INDIRECT("M"&amp;ROW())="Editor"</formula>
    </cfRule>
    <cfRule type="expression" dxfId="11719" priority="2336">
      <formula>INDIRECT("M"&amp;ROW())="PPP"</formula>
    </cfRule>
    <cfRule type="expression" dxfId="11718" priority="2337">
      <formula>INDIRECT("M"&amp;ROW())="Author"</formula>
    </cfRule>
    <cfRule type="expression" dxfId="11717" priority="2338">
      <formula>INDIRECT("M"&amp;ROW())="Author"</formula>
    </cfRule>
  </conditionalFormatting>
  <conditionalFormatting sqref="J117">
    <cfRule type="expression" dxfId="11716" priority="2319">
      <formula>INDIRECT("M"&amp;ROW())="Office"</formula>
    </cfRule>
    <cfRule type="expression" dxfId="11715" priority="2320">
      <formula>INDIRECT("M"&amp;ROW())="Editor"</formula>
    </cfRule>
    <cfRule type="expression" dxfId="11714" priority="2321">
      <formula>INDIRECT("M"&amp;ROW())="PPP"</formula>
    </cfRule>
    <cfRule type="expression" dxfId="11713" priority="2322">
      <formula>INDIRECT("M"&amp;ROW())="Author"</formula>
    </cfRule>
    <cfRule type="expression" dxfId="11712" priority="2323">
      <formula>INDIRECT("M"&amp;ROW())="Author"</formula>
    </cfRule>
  </conditionalFormatting>
  <conditionalFormatting sqref="C117:I117 K117">
    <cfRule type="expression" dxfId="11711" priority="2324">
      <formula>INDIRECT("M"&amp;ROW())="Office"</formula>
    </cfRule>
    <cfRule type="expression" dxfId="11710" priority="2325">
      <formula>INDIRECT("M"&amp;ROW())="Editor"</formula>
    </cfRule>
    <cfRule type="expression" dxfId="11709" priority="2326">
      <formula>INDIRECT("M"&amp;ROW())="PPP"</formula>
    </cfRule>
    <cfRule type="expression" dxfId="11708" priority="2327">
      <formula>INDIRECT("M"&amp;ROW())="Author"</formula>
    </cfRule>
    <cfRule type="expression" dxfId="11707" priority="2328">
      <formula>INDIRECT("M"&amp;ROW())="Author"</formula>
    </cfRule>
  </conditionalFormatting>
  <conditionalFormatting sqref="J116">
    <cfRule type="expression" dxfId="11706" priority="2309">
      <formula>INDIRECT("M"&amp;ROW())="Office"</formula>
    </cfRule>
    <cfRule type="expression" dxfId="11705" priority="2310">
      <formula>INDIRECT("M"&amp;ROW())="Editor"</formula>
    </cfRule>
    <cfRule type="expression" dxfId="11704" priority="2311">
      <formula>INDIRECT("M"&amp;ROW())="PPP"</formula>
    </cfRule>
    <cfRule type="expression" dxfId="11703" priority="2312">
      <formula>INDIRECT("M"&amp;ROW())="Author"</formula>
    </cfRule>
    <cfRule type="expression" dxfId="11702" priority="2313">
      <formula>INDIRECT("M"&amp;ROW())="Author"</formula>
    </cfRule>
  </conditionalFormatting>
  <conditionalFormatting sqref="C116:I116 K116">
    <cfRule type="expression" dxfId="11701" priority="2314">
      <formula>INDIRECT("M"&amp;ROW())="Office"</formula>
    </cfRule>
    <cfRule type="expression" dxfId="11700" priority="2315">
      <formula>INDIRECT("M"&amp;ROW())="Editor"</formula>
    </cfRule>
    <cfRule type="expression" dxfId="11699" priority="2316">
      <formula>INDIRECT("M"&amp;ROW())="PPP"</formula>
    </cfRule>
    <cfRule type="expression" dxfId="11698" priority="2317">
      <formula>INDIRECT("M"&amp;ROW())="Author"</formula>
    </cfRule>
    <cfRule type="expression" dxfId="11697" priority="2318">
      <formula>INDIRECT("M"&amp;ROW())="Author"</formula>
    </cfRule>
  </conditionalFormatting>
  <conditionalFormatting sqref="J115">
    <cfRule type="expression" dxfId="11696" priority="2299">
      <formula>INDIRECT("M"&amp;ROW())="Office"</formula>
    </cfRule>
    <cfRule type="expression" dxfId="11695" priority="2300">
      <formula>INDIRECT("M"&amp;ROW())="Editor"</formula>
    </cfRule>
    <cfRule type="expression" dxfId="11694" priority="2301">
      <formula>INDIRECT("M"&amp;ROW())="PPP"</formula>
    </cfRule>
    <cfRule type="expression" dxfId="11693" priority="2302">
      <formula>INDIRECT("M"&amp;ROW())="Author"</formula>
    </cfRule>
    <cfRule type="expression" dxfId="11692" priority="2303">
      <formula>INDIRECT("M"&amp;ROW())="Author"</formula>
    </cfRule>
  </conditionalFormatting>
  <conditionalFormatting sqref="C115:I115 K115">
    <cfRule type="expression" dxfId="11691" priority="2304">
      <formula>INDIRECT("M"&amp;ROW())="Office"</formula>
    </cfRule>
    <cfRule type="expression" dxfId="11690" priority="2305">
      <formula>INDIRECT("M"&amp;ROW())="Editor"</formula>
    </cfRule>
    <cfRule type="expression" dxfId="11689" priority="2306">
      <formula>INDIRECT("M"&amp;ROW())="PPP"</formula>
    </cfRule>
    <cfRule type="expression" dxfId="11688" priority="2307">
      <formula>INDIRECT("M"&amp;ROW())="Author"</formula>
    </cfRule>
    <cfRule type="expression" dxfId="11687" priority="2308">
      <formula>INDIRECT("M"&amp;ROW())="Author"</formula>
    </cfRule>
  </conditionalFormatting>
  <conditionalFormatting sqref="J114">
    <cfRule type="expression" dxfId="11686" priority="2289">
      <formula>INDIRECT("M"&amp;ROW())="Office"</formula>
    </cfRule>
    <cfRule type="expression" dxfId="11685" priority="2290">
      <formula>INDIRECT("M"&amp;ROW())="Editor"</formula>
    </cfRule>
    <cfRule type="expression" dxfId="11684" priority="2291">
      <formula>INDIRECT("M"&amp;ROW())="PPP"</formula>
    </cfRule>
    <cfRule type="expression" dxfId="11683" priority="2292">
      <formula>INDIRECT("M"&amp;ROW())="Author"</formula>
    </cfRule>
    <cfRule type="expression" dxfId="11682" priority="2293">
      <formula>INDIRECT("M"&amp;ROW())="Author"</formula>
    </cfRule>
  </conditionalFormatting>
  <conditionalFormatting sqref="C114:I114 K114">
    <cfRule type="expression" dxfId="11681" priority="2294">
      <formula>INDIRECT("M"&amp;ROW())="Office"</formula>
    </cfRule>
    <cfRule type="expression" dxfId="11680" priority="2295">
      <formula>INDIRECT("M"&amp;ROW())="Editor"</formula>
    </cfRule>
    <cfRule type="expression" dxfId="11679" priority="2296">
      <formula>INDIRECT("M"&amp;ROW())="PPP"</formula>
    </cfRule>
    <cfRule type="expression" dxfId="11678" priority="2297">
      <formula>INDIRECT("M"&amp;ROW())="Author"</formula>
    </cfRule>
    <cfRule type="expression" dxfId="11677" priority="2298">
      <formula>INDIRECT("M"&amp;ROW())="Author"</formula>
    </cfRule>
  </conditionalFormatting>
  <conditionalFormatting sqref="J113">
    <cfRule type="expression" dxfId="11676" priority="2279">
      <formula>INDIRECT("M"&amp;ROW())="Office"</formula>
    </cfRule>
    <cfRule type="expression" dxfId="11675" priority="2280">
      <formula>INDIRECT("M"&amp;ROW())="Editor"</formula>
    </cfRule>
    <cfRule type="expression" dxfId="11674" priority="2281">
      <formula>INDIRECT("M"&amp;ROW())="PPP"</formula>
    </cfRule>
    <cfRule type="expression" dxfId="11673" priority="2282">
      <formula>INDIRECT("M"&amp;ROW())="Author"</formula>
    </cfRule>
    <cfRule type="expression" dxfId="11672" priority="2283">
      <formula>INDIRECT("M"&amp;ROW())="Author"</formula>
    </cfRule>
  </conditionalFormatting>
  <conditionalFormatting sqref="C113:I113 K113">
    <cfRule type="expression" dxfId="11671" priority="2284">
      <formula>INDIRECT("M"&amp;ROW())="Office"</formula>
    </cfRule>
    <cfRule type="expression" dxfId="11670" priority="2285">
      <formula>INDIRECT("M"&amp;ROW())="Editor"</formula>
    </cfRule>
    <cfRule type="expression" dxfId="11669" priority="2286">
      <formula>INDIRECT("M"&amp;ROW())="PPP"</formula>
    </cfRule>
    <cfRule type="expression" dxfId="11668" priority="2287">
      <formula>INDIRECT("M"&amp;ROW())="Author"</formula>
    </cfRule>
    <cfRule type="expression" dxfId="11667" priority="2288">
      <formula>INDIRECT("M"&amp;ROW())="Author"</formula>
    </cfRule>
  </conditionalFormatting>
  <conditionalFormatting sqref="J112">
    <cfRule type="expression" dxfId="11666" priority="2269">
      <formula>INDIRECT("M"&amp;ROW())="Office"</formula>
    </cfRule>
    <cfRule type="expression" dxfId="11665" priority="2270">
      <formula>INDIRECT("M"&amp;ROW())="Editor"</formula>
    </cfRule>
    <cfRule type="expression" dxfId="11664" priority="2271">
      <formula>INDIRECT("M"&amp;ROW())="PPP"</formula>
    </cfRule>
    <cfRule type="expression" dxfId="11663" priority="2272">
      <formula>INDIRECT("M"&amp;ROW())="Author"</formula>
    </cfRule>
    <cfRule type="expression" dxfId="11662" priority="2273">
      <formula>INDIRECT("M"&amp;ROW())="Author"</formula>
    </cfRule>
  </conditionalFormatting>
  <conditionalFormatting sqref="C112:I112 K112">
    <cfRule type="expression" dxfId="11661" priority="2274">
      <formula>INDIRECT("M"&amp;ROW())="Office"</formula>
    </cfRule>
    <cfRule type="expression" dxfId="11660" priority="2275">
      <formula>INDIRECT("M"&amp;ROW())="Editor"</formula>
    </cfRule>
    <cfRule type="expression" dxfId="11659" priority="2276">
      <formula>INDIRECT("M"&amp;ROW())="PPP"</formula>
    </cfRule>
    <cfRule type="expression" dxfId="11658" priority="2277">
      <formula>INDIRECT("M"&amp;ROW())="Author"</formula>
    </cfRule>
    <cfRule type="expression" dxfId="11657" priority="2278">
      <formula>INDIRECT("M"&amp;ROW())="Author"</formula>
    </cfRule>
  </conditionalFormatting>
  <conditionalFormatting sqref="J111">
    <cfRule type="expression" dxfId="11656" priority="2259">
      <formula>INDIRECT("M"&amp;ROW())="Office"</formula>
    </cfRule>
    <cfRule type="expression" dxfId="11655" priority="2260">
      <formula>INDIRECT("M"&amp;ROW())="Editor"</formula>
    </cfRule>
    <cfRule type="expression" dxfId="11654" priority="2261">
      <formula>INDIRECT("M"&amp;ROW())="PPP"</formula>
    </cfRule>
    <cfRule type="expression" dxfId="11653" priority="2262">
      <formula>INDIRECT("M"&amp;ROW())="Author"</formula>
    </cfRule>
    <cfRule type="expression" dxfId="11652" priority="2263">
      <formula>INDIRECT("M"&amp;ROW())="Author"</formula>
    </cfRule>
  </conditionalFormatting>
  <conditionalFormatting sqref="C111:I111 K111">
    <cfRule type="expression" dxfId="11651" priority="2264">
      <formula>INDIRECT("M"&amp;ROW())="Office"</formula>
    </cfRule>
    <cfRule type="expression" dxfId="11650" priority="2265">
      <formula>INDIRECT("M"&amp;ROW())="Editor"</formula>
    </cfRule>
    <cfRule type="expression" dxfId="11649" priority="2266">
      <formula>INDIRECT("M"&amp;ROW())="PPP"</formula>
    </cfRule>
    <cfRule type="expression" dxfId="11648" priority="2267">
      <formula>INDIRECT("M"&amp;ROW())="Author"</formula>
    </cfRule>
    <cfRule type="expression" dxfId="11647" priority="2268">
      <formula>INDIRECT("M"&amp;ROW())="Author"</formula>
    </cfRule>
  </conditionalFormatting>
  <conditionalFormatting sqref="J110">
    <cfRule type="expression" dxfId="11646" priority="2249">
      <formula>INDIRECT("M"&amp;ROW())="Office"</formula>
    </cfRule>
    <cfRule type="expression" dxfId="11645" priority="2250">
      <formula>INDIRECT("M"&amp;ROW())="Editor"</formula>
    </cfRule>
    <cfRule type="expression" dxfId="11644" priority="2251">
      <formula>INDIRECT("M"&amp;ROW())="PPP"</formula>
    </cfRule>
    <cfRule type="expression" dxfId="11643" priority="2252">
      <formula>INDIRECT("M"&amp;ROW())="Author"</formula>
    </cfRule>
    <cfRule type="expression" dxfId="11642" priority="2253">
      <formula>INDIRECT("M"&amp;ROW())="Author"</formula>
    </cfRule>
  </conditionalFormatting>
  <conditionalFormatting sqref="C110:I110 K110">
    <cfRule type="expression" dxfId="11641" priority="2254">
      <formula>INDIRECT("M"&amp;ROW())="Office"</formula>
    </cfRule>
    <cfRule type="expression" dxfId="11640" priority="2255">
      <formula>INDIRECT("M"&amp;ROW())="Editor"</formula>
    </cfRule>
    <cfRule type="expression" dxfId="11639" priority="2256">
      <formula>INDIRECT("M"&amp;ROW())="PPP"</formula>
    </cfRule>
    <cfRule type="expression" dxfId="11638" priority="2257">
      <formula>INDIRECT("M"&amp;ROW())="Author"</formula>
    </cfRule>
    <cfRule type="expression" dxfId="11637" priority="2258">
      <formula>INDIRECT("M"&amp;ROW())="Author"</formula>
    </cfRule>
  </conditionalFormatting>
  <conditionalFormatting sqref="J109">
    <cfRule type="expression" dxfId="11636" priority="2239">
      <formula>INDIRECT("M"&amp;ROW())="Office"</formula>
    </cfRule>
    <cfRule type="expression" dxfId="11635" priority="2240">
      <formula>INDIRECT("M"&amp;ROW())="Editor"</formula>
    </cfRule>
    <cfRule type="expression" dxfId="11634" priority="2241">
      <formula>INDIRECT("M"&amp;ROW())="PPP"</formula>
    </cfRule>
    <cfRule type="expression" dxfId="11633" priority="2242">
      <formula>INDIRECT("M"&amp;ROW())="Author"</formula>
    </cfRule>
    <cfRule type="expression" dxfId="11632" priority="2243">
      <formula>INDIRECT("M"&amp;ROW())="Author"</formula>
    </cfRule>
  </conditionalFormatting>
  <conditionalFormatting sqref="C109:I109 K109">
    <cfRule type="expression" dxfId="11631" priority="2244">
      <formula>INDIRECT("M"&amp;ROW())="Office"</formula>
    </cfRule>
    <cfRule type="expression" dxfId="11630" priority="2245">
      <formula>INDIRECT("M"&amp;ROW())="Editor"</formula>
    </cfRule>
    <cfRule type="expression" dxfId="11629" priority="2246">
      <formula>INDIRECT("M"&amp;ROW())="PPP"</formula>
    </cfRule>
    <cfRule type="expression" dxfId="11628" priority="2247">
      <formula>INDIRECT("M"&amp;ROW())="Author"</formula>
    </cfRule>
    <cfRule type="expression" dxfId="11627" priority="2248">
      <formula>INDIRECT("M"&amp;ROW())="Author"</formula>
    </cfRule>
  </conditionalFormatting>
  <conditionalFormatting sqref="J108">
    <cfRule type="expression" dxfId="11626" priority="2229">
      <formula>INDIRECT("M"&amp;ROW())="Office"</formula>
    </cfRule>
    <cfRule type="expression" dxfId="11625" priority="2230">
      <formula>INDIRECT("M"&amp;ROW())="Editor"</formula>
    </cfRule>
    <cfRule type="expression" dxfId="11624" priority="2231">
      <formula>INDIRECT("M"&amp;ROW())="PPP"</formula>
    </cfRule>
    <cfRule type="expression" dxfId="11623" priority="2232">
      <formula>INDIRECT("M"&amp;ROW())="Author"</formula>
    </cfRule>
    <cfRule type="expression" dxfId="11622" priority="2233">
      <formula>INDIRECT("M"&amp;ROW())="Author"</formula>
    </cfRule>
  </conditionalFormatting>
  <conditionalFormatting sqref="C108:I108 K108">
    <cfRule type="expression" dxfId="11621" priority="2234">
      <formula>INDIRECT("M"&amp;ROW())="Office"</formula>
    </cfRule>
    <cfRule type="expression" dxfId="11620" priority="2235">
      <formula>INDIRECT("M"&amp;ROW())="Editor"</formula>
    </cfRule>
    <cfRule type="expression" dxfId="11619" priority="2236">
      <formula>INDIRECT("M"&amp;ROW())="PPP"</formula>
    </cfRule>
    <cfRule type="expression" dxfId="11618" priority="2237">
      <formula>INDIRECT("M"&amp;ROW())="Author"</formula>
    </cfRule>
    <cfRule type="expression" dxfId="11617" priority="2238">
      <formula>INDIRECT("M"&amp;ROW())="Author"</formula>
    </cfRule>
  </conditionalFormatting>
  <conditionalFormatting sqref="J107">
    <cfRule type="expression" dxfId="11616" priority="2219">
      <formula>INDIRECT("M"&amp;ROW())="Office"</formula>
    </cfRule>
    <cfRule type="expression" dxfId="11615" priority="2220">
      <formula>INDIRECT("M"&amp;ROW())="Editor"</formula>
    </cfRule>
    <cfRule type="expression" dxfId="11614" priority="2221">
      <formula>INDIRECT("M"&amp;ROW())="PPP"</formula>
    </cfRule>
    <cfRule type="expression" dxfId="11613" priority="2222">
      <formula>INDIRECT("M"&amp;ROW())="Author"</formula>
    </cfRule>
    <cfRule type="expression" dxfId="11612" priority="2223">
      <formula>INDIRECT("M"&amp;ROW())="Author"</formula>
    </cfRule>
  </conditionalFormatting>
  <conditionalFormatting sqref="C107:I107 K107">
    <cfRule type="expression" dxfId="11611" priority="2224">
      <formula>INDIRECT("M"&amp;ROW())="Office"</formula>
    </cfRule>
    <cfRule type="expression" dxfId="11610" priority="2225">
      <formula>INDIRECT("M"&amp;ROW())="Editor"</formula>
    </cfRule>
    <cfRule type="expression" dxfId="11609" priority="2226">
      <formula>INDIRECT("M"&amp;ROW())="PPP"</formula>
    </cfRule>
    <cfRule type="expression" dxfId="11608" priority="2227">
      <formula>INDIRECT("M"&amp;ROW())="Author"</formula>
    </cfRule>
    <cfRule type="expression" dxfId="11607" priority="2228">
      <formula>INDIRECT("M"&amp;ROW())="Author"</formula>
    </cfRule>
  </conditionalFormatting>
  <conditionalFormatting sqref="J106">
    <cfRule type="expression" dxfId="11606" priority="2209">
      <formula>INDIRECT("M"&amp;ROW())="Office"</formula>
    </cfRule>
    <cfRule type="expression" dxfId="11605" priority="2210">
      <formula>INDIRECT("M"&amp;ROW())="Editor"</formula>
    </cfRule>
    <cfRule type="expression" dxfId="11604" priority="2211">
      <formula>INDIRECT("M"&amp;ROW())="PPP"</formula>
    </cfRule>
    <cfRule type="expression" dxfId="11603" priority="2212">
      <formula>INDIRECT("M"&amp;ROW())="Author"</formula>
    </cfRule>
    <cfRule type="expression" dxfId="11602" priority="2213">
      <formula>INDIRECT("M"&amp;ROW())="Author"</formula>
    </cfRule>
  </conditionalFormatting>
  <conditionalFormatting sqref="C106:I106 K106">
    <cfRule type="expression" dxfId="11601" priority="2214">
      <formula>INDIRECT("M"&amp;ROW())="Office"</formula>
    </cfRule>
    <cfRule type="expression" dxfId="11600" priority="2215">
      <formula>INDIRECT("M"&amp;ROW())="Editor"</formula>
    </cfRule>
    <cfRule type="expression" dxfId="11599" priority="2216">
      <formula>INDIRECT("M"&amp;ROW())="PPP"</formula>
    </cfRule>
    <cfRule type="expression" dxfId="11598" priority="2217">
      <formula>INDIRECT("M"&amp;ROW())="Author"</formula>
    </cfRule>
    <cfRule type="expression" dxfId="11597" priority="2218">
      <formula>INDIRECT("M"&amp;ROW())="Author"</formula>
    </cfRule>
  </conditionalFormatting>
  <conditionalFormatting sqref="J105">
    <cfRule type="expression" dxfId="11596" priority="2199">
      <formula>INDIRECT("M"&amp;ROW())="Office"</formula>
    </cfRule>
    <cfRule type="expression" dxfId="11595" priority="2200">
      <formula>INDIRECT("M"&amp;ROW())="Editor"</formula>
    </cfRule>
    <cfRule type="expression" dxfId="11594" priority="2201">
      <formula>INDIRECT("M"&amp;ROW())="PPP"</formula>
    </cfRule>
    <cfRule type="expression" dxfId="11593" priority="2202">
      <formula>INDIRECT("M"&amp;ROW())="Author"</formula>
    </cfRule>
    <cfRule type="expression" dxfId="11592" priority="2203">
      <formula>INDIRECT("M"&amp;ROW())="Author"</formula>
    </cfRule>
  </conditionalFormatting>
  <conditionalFormatting sqref="C105:I105 K105">
    <cfRule type="expression" dxfId="11591" priority="2204">
      <formula>INDIRECT("M"&amp;ROW())="Office"</formula>
    </cfRule>
    <cfRule type="expression" dxfId="11590" priority="2205">
      <formula>INDIRECT("M"&amp;ROW())="Editor"</formula>
    </cfRule>
    <cfRule type="expression" dxfId="11589" priority="2206">
      <formula>INDIRECT("M"&amp;ROW())="PPP"</formula>
    </cfRule>
    <cfRule type="expression" dxfId="11588" priority="2207">
      <formula>INDIRECT("M"&amp;ROW())="Author"</formula>
    </cfRule>
    <cfRule type="expression" dxfId="11587" priority="2208">
      <formula>INDIRECT("M"&amp;ROW())="Author"</formula>
    </cfRule>
  </conditionalFormatting>
  <conditionalFormatting sqref="J104">
    <cfRule type="expression" dxfId="11586" priority="2189">
      <formula>INDIRECT("M"&amp;ROW())="Office"</formula>
    </cfRule>
    <cfRule type="expression" dxfId="11585" priority="2190">
      <formula>INDIRECT("M"&amp;ROW())="Editor"</formula>
    </cfRule>
    <cfRule type="expression" dxfId="11584" priority="2191">
      <formula>INDIRECT("M"&amp;ROW())="PPP"</formula>
    </cfRule>
    <cfRule type="expression" dxfId="11583" priority="2192">
      <formula>INDIRECT("M"&amp;ROW())="Author"</formula>
    </cfRule>
    <cfRule type="expression" dxfId="11582" priority="2193">
      <formula>INDIRECT("M"&amp;ROW())="Author"</formula>
    </cfRule>
  </conditionalFormatting>
  <conditionalFormatting sqref="C104:I104 K104">
    <cfRule type="expression" dxfId="11581" priority="2194">
      <formula>INDIRECT("M"&amp;ROW())="Office"</formula>
    </cfRule>
    <cfRule type="expression" dxfId="11580" priority="2195">
      <formula>INDIRECT("M"&amp;ROW())="Editor"</formula>
    </cfRule>
    <cfRule type="expression" dxfId="11579" priority="2196">
      <formula>INDIRECT("M"&amp;ROW())="PPP"</formula>
    </cfRule>
    <cfRule type="expression" dxfId="11578" priority="2197">
      <formula>INDIRECT("M"&amp;ROW())="Author"</formula>
    </cfRule>
    <cfRule type="expression" dxfId="11577" priority="2198">
      <formula>INDIRECT("M"&amp;ROW())="Author"</formula>
    </cfRule>
  </conditionalFormatting>
  <conditionalFormatting sqref="J103">
    <cfRule type="expression" dxfId="11576" priority="2179">
      <formula>INDIRECT("M"&amp;ROW())="Office"</formula>
    </cfRule>
    <cfRule type="expression" dxfId="11575" priority="2180">
      <formula>INDIRECT("M"&amp;ROW())="Editor"</formula>
    </cfRule>
    <cfRule type="expression" dxfId="11574" priority="2181">
      <formula>INDIRECT("M"&amp;ROW())="PPP"</formula>
    </cfRule>
    <cfRule type="expression" dxfId="11573" priority="2182">
      <formula>INDIRECT("M"&amp;ROW())="Author"</formula>
    </cfRule>
    <cfRule type="expression" dxfId="11572" priority="2183">
      <formula>INDIRECT("M"&amp;ROW())="Author"</formula>
    </cfRule>
  </conditionalFormatting>
  <conditionalFormatting sqref="C103:I103 K103">
    <cfRule type="expression" dxfId="11571" priority="2184">
      <formula>INDIRECT("M"&amp;ROW())="Office"</formula>
    </cfRule>
    <cfRule type="expression" dxfId="11570" priority="2185">
      <formula>INDIRECT("M"&amp;ROW())="Editor"</formula>
    </cfRule>
    <cfRule type="expression" dxfId="11569" priority="2186">
      <formula>INDIRECT("M"&amp;ROW())="PPP"</formula>
    </cfRule>
    <cfRule type="expression" dxfId="11568" priority="2187">
      <formula>INDIRECT("M"&amp;ROW())="Author"</formula>
    </cfRule>
    <cfRule type="expression" dxfId="11567" priority="2188">
      <formula>INDIRECT("M"&amp;ROW())="Author"</formula>
    </cfRule>
  </conditionalFormatting>
  <conditionalFormatting sqref="J102">
    <cfRule type="expression" dxfId="11566" priority="2169">
      <formula>INDIRECT("M"&amp;ROW())="Office"</formula>
    </cfRule>
    <cfRule type="expression" dxfId="11565" priority="2170">
      <formula>INDIRECT("M"&amp;ROW())="Editor"</formula>
    </cfRule>
    <cfRule type="expression" dxfId="11564" priority="2171">
      <formula>INDIRECT("M"&amp;ROW())="PPP"</formula>
    </cfRule>
    <cfRule type="expression" dxfId="11563" priority="2172">
      <formula>INDIRECT("M"&amp;ROW())="Author"</formula>
    </cfRule>
    <cfRule type="expression" dxfId="11562" priority="2173">
      <formula>INDIRECT("M"&amp;ROW())="Author"</formula>
    </cfRule>
  </conditionalFormatting>
  <conditionalFormatting sqref="C102:I102 K102">
    <cfRule type="expression" dxfId="11561" priority="2174">
      <formula>INDIRECT("M"&amp;ROW())="Office"</formula>
    </cfRule>
    <cfRule type="expression" dxfId="11560" priority="2175">
      <formula>INDIRECT("M"&amp;ROW())="Editor"</formula>
    </cfRule>
    <cfRule type="expression" dxfId="11559" priority="2176">
      <formula>INDIRECT("M"&amp;ROW())="PPP"</formula>
    </cfRule>
    <cfRule type="expression" dxfId="11558" priority="2177">
      <formula>INDIRECT("M"&amp;ROW())="Author"</formula>
    </cfRule>
    <cfRule type="expression" dxfId="11557" priority="2178">
      <formula>INDIRECT("M"&amp;ROW())="Author"</formula>
    </cfRule>
  </conditionalFormatting>
  <conditionalFormatting sqref="J101">
    <cfRule type="expression" dxfId="11556" priority="2159">
      <formula>INDIRECT("M"&amp;ROW())="Office"</formula>
    </cfRule>
    <cfRule type="expression" dxfId="11555" priority="2160">
      <formula>INDIRECT("M"&amp;ROW())="Editor"</formula>
    </cfRule>
    <cfRule type="expression" dxfId="11554" priority="2161">
      <formula>INDIRECT("M"&amp;ROW())="PPP"</formula>
    </cfRule>
    <cfRule type="expression" dxfId="11553" priority="2162">
      <formula>INDIRECT("M"&amp;ROW())="Author"</formula>
    </cfRule>
    <cfRule type="expression" dxfId="11552" priority="2163">
      <formula>INDIRECT("M"&amp;ROW())="Author"</formula>
    </cfRule>
  </conditionalFormatting>
  <conditionalFormatting sqref="C101:I101 K101">
    <cfRule type="expression" dxfId="11551" priority="2164">
      <formula>INDIRECT("M"&amp;ROW())="Office"</formula>
    </cfRule>
    <cfRule type="expression" dxfId="11550" priority="2165">
      <formula>INDIRECT("M"&amp;ROW())="Editor"</formula>
    </cfRule>
    <cfRule type="expression" dxfId="11549" priority="2166">
      <formula>INDIRECT("M"&amp;ROW())="PPP"</formula>
    </cfRule>
    <cfRule type="expression" dxfId="11548" priority="2167">
      <formula>INDIRECT("M"&amp;ROW())="Author"</formula>
    </cfRule>
    <cfRule type="expression" dxfId="11547" priority="2168">
      <formula>INDIRECT("M"&amp;ROW())="Author"</formula>
    </cfRule>
  </conditionalFormatting>
  <conditionalFormatting sqref="J100">
    <cfRule type="expression" dxfId="11546" priority="2149">
      <formula>INDIRECT("M"&amp;ROW())="Office"</formula>
    </cfRule>
    <cfRule type="expression" dxfId="11545" priority="2150">
      <formula>INDIRECT("M"&amp;ROW())="Editor"</formula>
    </cfRule>
    <cfRule type="expression" dxfId="11544" priority="2151">
      <formula>INDIRECT("M"&amp;ROW())="PPP"</formula>
    </cfRule>
    <cfRule type="expression" dxfId="11543" priority="2152">
      <formula>INDIRECT("M"&amp;ROW())="Author"</formula>
    </cfRule>
    <cfRule type="expression" dxfId="11542" priority="2153">
      <formula>INDIRECT("M"&amp;ROW())="Author"</formula>
    </cfRule>
  </conditionalFormatting>
  <conditionalFormatting sqref="C100:I100 K100">
    <cfRule type="expression" dxfId="11541" priority="2154">
      <formula>INDIRECT("M"&amp;ROW())="Office"</formula>
    </cfRule>
    <cfRule type="expression" dxfId="11540" priority="2155">
      <formula>INDIRECT("M"&amp;ROW())="Editor"</formula>
    </cfRule>
    <cfRule type="expression" dxfId="11539" priority="2156">
      <formula>INDIRECT("M"&amp;ROW())="PPP"</formula>
    </cfRule>
    <cfRule type="expression" dxfId="11538" priority="2157">
      <formula>INDIRECT("M"&amp;ROW())="Author"</formula>
    </cfRule>
    <cfRule type="expression" dxfId="11537" priority="2158">
      <formula>INDIRECT("M"&amp;ROW())="Author"</formula>
    </cfRule>
  </conditionalFormatting>
  <conditionalFormatting sqref="J99">
    <cfRule type="expression" dxfId="11536" priority="2139">
      <formula>INDIRECT("M"&amp;ROW())="Office"</formula>
    </cfRule>
    <cfRule type="expression" dxfId="11535" priority="2140">
      <formula>INDIRECT("M"&amp;ROW())="Editor"</formula>
    </cfRule>
    <cfRule type="expression" dxfId="11534" priority="2141">
      <formula>INDIRECT("M"&amp;ROW())="PPP"</formula>
    </cfRule>
    <cfRule type="expression" dxfId="11533" priority="2142">
      <formula>INDIRECT("M"&amp;ROW())="Author"</formula>
    </cfRule>
    <cfRule type="expression" dxfId="11532" priority="2143">
      <formula>INDIRECT("M"&amp;ROW())="Author"</formula>
    </cfRule>
  </conditionalFormatting>
  <conditionalFormatting sqref="C99:I99 K99">
    <cfRule type="expression" dxfId="11531" priority="2144">
      <formula>INDIRECT("M"&amp;ROW())="Office"</formula>
    </cfRule>
    <cfRule type="expression" dxfId="11530" priority="2145">
      <formula>INDIRECT("M"&amp;ROW())="Editor"</formula>
    </cfRule>
    <cfRule type="expression" dxfId="11529" priority="2146">
      <formula>INDIRECT("M"&amp;ROW())="PPP"</formula>
    </cfRule>
    <cfRule type="expression" dxfId="11528" priority="2147">
      <formula>INDIRECT("M"&amp;ROW())="Author"</formula>
    </cfRule>
    <cfRule type="expression" dxfId="11527" priority="2148">
      <formula>INDIRECT("M"&amp;ROW())="Author"</formula>
    </cfRule>
  </conditionalFormatting>
  <conditionalFormatting sqref="J98">
    <cfRule type="expression" dxfId="11526" priority="2129">
      <formula>INDIRECT("M"&amp;ROW())="Office"</formula>
    </cfRule>
    <cfRule type="expression" dxfId="11525" priority="2130">
      <formula>INDIRECT("M"&amp;ROW())="Editor"</formula>
    </cfRule>
    <cfRule type="expression" dxfId="11524" priority="2131">
      <formula>INDIRECT("M"&amp;ROW())="PPP"</formula>
    </cfRule>
    <cfRule type="expression" dxfId="11523" priority="2132">
      <formula>INDIRECT("M"&amp;ROW())="Author"</formula>
    </cfRule>
    <cfRule type="expression" dxfId="11522" priority="2133">
      <formula>INDIRECT("M"&amp;ROW())="Author"</formula>
    </cfRule>
  </conditionalFormatting>
  <conditionalFormatting sqref="C98:I98 K98">
    <cfRule type="expression" dxfId="11521" priority="2134">
      <formula>INDIRECT("M"&amp;ROW())="Office"</formula>
    </cfRule>
    <cfRule type="expression" dxfId="11520" priority="2135">
      <formula>INDIRECT("M"&amp;ROW())="Editor"</formula>
    </cfRule>
    <cfRule type="expression" dxfId="11519" priority="2136">
      <formula>INDIRECT("M"&amp;ROW())="PPP"</formula>
    </cfRule>
    <cfRule type="expression" dxfId="11518" priority="2137">
      <formula>INDIRECT("M"&amp;ROW())="Author"</formula>
    </cfRule>
    <cfRule type="expression" dxfId="11517" priority="2138">
      <formula>INDIRECT("M"&amp;ROW())="Author"</formula>
    </cfRule>
  </conditionalFormatting>
  <conditionalFormatting sqref="J97">
    <cfRule type="expression" dxfId="11516" priority="2119">
      <formula>INDIRECT("M"&amp;ROW())="Office"</formula>
    </cfRule>
    <cfRule type="expression" dxfId="11515" priority="2120">
      <formula>INDIRECT("M"&amp;ROW())="Editor"</formula>
    </cfRule>
    <cfRule type="expression" dxfId="11514" priority="2121">
      <formula>INDIRECT("M"&amp;ROW())="PPP"</formula>
    </cfRule>
    <cfRule type="expression" dxfId="11513" priority="2122">
      <formula>INDIRECT("M"&amp;ROW())="Author"</formula>
    </cfRule>
    <cfRule type="expression" dxfId="11512" priority="2123">
      <formula>INDIRECT("M"&amp;ROW())="Author"</formula>
    </cfRule>
  </conditionalFormatting>
  <conditionalFormatting sqref="C97:I97 K97">
    <cfRule type="expression" dxfId="11511" priority="2124">
      <formula>INDIRECT("M"&amp;ROW())="Office"</formula>
    </cfRule>
    <cfRule type="expression" dxfId="11510" priority="2125">
      <formula>INDIRECT("M"&amp;ROW())="Editor"</formula>
    </cfRule>
    <cfRule type="expression" dxfId="11509" priority="2126">
      <formula>INDIRECT("M"&amp;ROW())="PPP"</formula>
    </cfRule>
    <cfRule type="expression" dxfId="11508" priority="2127">
      <formula>INDIRECT("M"&amp;ROW())="Author"</formula>
    </cfRule>
    <cfRule type="expression" dxfId="11507" priority="2128">
      <formula>INDIRECT("M"&amp;ROW())="Author"</formula>
    </cfRule>
  </conditionalFormatting>
  <conditionalFormatting sqref="J96">
    <cfRule type="expression" dxfId="11506" priority="2109">
      <formula>INDIRECT("M"&amp;ROW())="Office"</formula>
    </cfRule>
    <cfRule type="expression" dxfId="11505" priority="2110">
      <formula>INDIRECT("M"&amp;ROW())="Editor"</formula>
    </cfRule>
    <cfRule type="expression" dxfId="11504" priority="2111">
      <formula>INDIRECT("M"&amp;ROW())="PPP"</formula>
    </cfRule>
    <cfRule type="expression" dxfId="11503" priority="2112">
      <formula>INDIRECT("M"&amp;ROW())="Author"</formula>
    </cfRule>
    <cfRule type="expression" dxfId="11502" priority="2113">
      <formula>INDIRECT("M"&amp;ROW())="Author"</formula>
    </cfRule>
  </conditionalFormatting>
  <conditionalFormatting sqref="C96:I96 K96">
    <cfRule type="expression" dxfId="11501" priority="2114">
      <formula>INDIRECT("M"&amp;ROW())="Office"</formula>
    </cfRule>
    <cfRule type="expression" dxfId="11500" priority="2115">
      <formula>INDIRECT("M"&amp;ROW())="Editor"</formula>
    </cfRule>
    <cfRule type="expression" dxfId="11499" priority="2116">
      <formula>INDIRECT("M"&amp;ROW())="PPP"</formula>
    </cfRule>
    <cfRule type="expression" dxfId="11498" priority="2117">
      <formula>INDIRECT("M"&amp;ROW())="Author"</formula>
    </cfRule>
    <cfRule type="expression" dxfId="11497" priority="2118">
      <formula>INDIRECT("M"&amp;ROW())="Author"</formula>
    </cfRule>
  </conditionalFormatting>
  <conditionalFormatting sqref="J95">
    <cfRule type="expression" dxfId="11496" priority="2099">
      <formula>INDIRECT("M"&amp;ROW())="Office"</formula>
    </cfRule>
    <cfRule type="expression" dxfId="11495" priority="2100">
      <formula>INDIRECT("M"&amp;ROW())="Editor"</formula>
    </cfRule>
    <cfRule type="expression" dxfId="11494" priority="2101">
      <formula>INDIRECT("M"&amp;ROW())="PPP"</formula>
    </cfRule>
    <cfRule type="expression" dxfId="11493" priority="2102">
      <formula>INDIRECT("M"&amp;ROW())="Author"</formula>
    </cfRule>
    <cfRule type="expression" dxfId="11492" priority="2103">
      <formula>INDIRECT("M"&amp;ROW())="Author"</formula>
    </cfRule>
  </conditionalFormatting>
  <conditionalFormatting sqref="C95:I95 K95">
    <cfRule type="expression" dxfId="11491" priority="2104">
      <formula>INDIRECT("M"&amp;ROW())="Office"</formula>
    </cfRule>
    <cfRule type="expression" dxfId="11490" priority="2105">
      <formula>INDIRECT("M"&amp;ROW())="Editor"</formula>
    </cfRule>
    <cfRule type="expression" dxfId="11489" priority="2106">
      <formula>INDIRECT("M"&amp;ROW())="PPP"</formula>
    </cfRule>
    <cfRule type="expression" dxfId="11488" priority="2107">
      <formula>INDIRECT("M"&amp;ROW())="Author"</formula>
    </cfRule>
    <cfRule type="expression" dxfId="11487" priority="2108">
      <formula>INDIRECT("M"&amp;ROW())="Author"</formula>
    </cfRule>
  </conditionalFormatting>
  <conditionalFormatting sqref="J94">
    <cfRule type="expression" dxfId="11486" priority="2089">
      <formula>INDIRECT("M"&amp;ROW())="Office"</formula>
    </cfRule>
    <cfRule type="expression" dxfId="11485" priority="2090">
      <formula>INDIRECT("M"&amp;ROW())="Editor"</formula>
    </cfRule>
    <cfRule type="expression" dxfId="11484" priority="2091">
      <formula>INDIRECT("M"&amp;ROW())="PPP"</formula>
    </cfRule>
    <cfRule type="expression" dxfId="11483" priority="2092">
      <formula>INDIRECT("M"&amp;ROW())="Author"</formula>
    </cfRule>
    <cfRule type="expression" dxfId="11482" priority="2093">
      <formula>INDIRECT("M"&amp;ROW())="Author"</formula>
    </cfRule>
  </conditionalFormatting>
  <conditionalFormatting sqref="C94:I94 K94">
    <cfRule type="expression" dxfId="11481" priority="2094">
      <formula>INDIRECT("M"&amp;ROW())="Office"</formula>
    </cfRule>
    <cfRule type="expression" dxfId="11480" priority="2095">
      <formula>INDIRECT("M"&amp;ROW())="Editor"</formula>
    </cfRule>
    <cfRule type="expression" dxfId="11479" priority="2096">
      <formula>INDIRECT("M"&amp;ROW())="PPP"</formula>
    </cfRule>
    <cfRule type="expression" dxfId="11478" priority="2097">
      <formula>INDIRECT("M"&amp;ROW())="Author"</formula>
    </cfRule>
    <cfRule type="expression" dxfId="11477" priority="2098">
      <formula>INDIRECT("M"&amp;ROW())="Author"</formula>
    </cfRule>
  </conditionalFormatting>
  <conditionalFormatting sqref="J93">
    <cfRule type="expression" dxfId="11476" priority="2079">
      <formula>INDIRECT("M"&amp;ROW())="Office"</formula>
    </cfRule>
    <cfRule type="expression" dxfId="11475" priority="2080">
      <formula>INDIRECT("M"&amp;ROW())="Editor"</formula>
    </cfRule>
    <cfRule type="expression" dxfId="11474" priority="2081">
      <formula>INDIRECT("M"&amp;ROW())="PPP"</formula>
    </cfRule>
    <cfRule type="expression" dxfId="11473" priority="2082">
      <formula>INDIRECT("M"&amp;ROW())="Author"</formula>
    </cfRule>
    <cfRule type="expression" dxfId="11472" priority="2083">
      <formula>INDIRECT("M"&amp;ROW())="Author"</formula>
    </cfRule>
  </conditionalFormatting>
  <conditionalFormatting sqref="C93:I93 K93">
    <cfRule type="expression" dxfId="11471" priority="2084">
      <formula>INDIRECT("M"&amp;ROW())="Office"</formula>
    </cfRule>
    <cfRule type="expression" dxfId="11470" priority="2085">
      <formula>INDIRECT("M"&amp;ROW())="Editor"</formula>
    </cfRule>
    <cfRule type="expression" dxfId="11469" priority="2086">
      <formula>INDIRECT("M"&amp;ROW())="PPP"</formula>
    </cfRule>
    <cfRule type="expression" dxfId="11468" priority="2087">
      <formula>INDIRECT("M"&amp;ROW())="Author"</formula>
    </cfRule>
    <cfRule type="expression" dxfId="11467" priority="2088">
      <formula>INDIRECT("M"&amp;ROW())="Author"</formula>
    </cfRule>
  </conditionalFormatting>
  <conditionalFormatting sqref="C92:L92 M296:N310 N47:N51 N23:N26">
    <cfRule type="expression" dxfId="11466" priority="2065">
      <formula>INDIRECT("K"&amp;ROW())="Office"</formula>
    </cfRule>
    <cfRule type="expression" dxfId="11465" priority="2066">
      <formula>INDIRECT("K"&amp;ROW())="Editor"</formula>
    </cfRule>
    <cfRule type="expression" dxfId="11464" priority="2067">
      <formula>INDIRECT("K"&amp;ROW())="PPP"</formula>
    </cfRule>
    <cfRule type="expression" dxfId="11463" priority="2068">
      <formula>INDIRECT("K"&amp;ROW())="Author"</formula>
    </cfRule>
  </conditionalFormatting>
  <conditionalFormatting sqref="C91:L91">
    <cfRule type="expression" dxfId="11462" priority="2061">
      <formula>INDIRECT("K"&amp;ROW())="Office"</formula>
    </cfRule>
    <cfRule type="expression" dxfId="11461" priority="2062">
      <formula>INDIRECT("K"&amp;ROW())="Editor"</formula>
    </cfRule>
    <cfRule type="expression" dxfId="11460" priority="2063">
      <formula>INDIRECT("K"&amp;ROW())="PPP"</formula>
    </cfRule>
    <cfRule type="expression" dxfId="11459" priority="2064">
      <formula>INDIRECT("K"&amp;ROW())="Author"</formula>
    </cfRule>
  </conditionalFormatting>
  <conditionalFormatting sqref="C90:L90">
    <cfRule type="expression" dxfId="11458" priority="2057">
      <formula>INDIRECT("K"&amp;ROW())="Office"</formula>
    </cfRule>
    <cfRule type="expression" dxfId="11457" priority="2058">
      <formula>INDIRECT("K"&amp;ROW())="Editor"</formula>
    </cfRule>
    <cfRule type="expression" dxfId="11456" priority="2059">
      <formula>INDIRECT("K"&amp;ROW())="PPP"</formula>
    </cfRule>
    <cfRule type="expression" dxfId="11455" priority="2060">
      <formula>INDIRECT("K"&amp;ROW())="Author"</formula>
    </cfRule>
  </conditionalFormatting>
  <conditionalFormatting sqref="C89:L89">
    <cfRule type="expression" dxfId="11454" priority="2053">
      <formula>INDIRECT("K"&amp;ROW())="Office"</formula>
    </cfRule>
    <cfRule type="expression" dxfId="11453" priority="2054">
      <formula>INDIRECT("K"&amp;ROW())="Editor"</formula>
    </cfRule>
    <cfRule type="expression" dxfId="11452" priority="2055">
      <formula>INDIRECT("K"&amp;ROW())="PPP"</formula>
    </cfRule>
    <cfRule type="expression" dxfId="11451" priority="2056">
      <formula>INDIRECT("K"&amp;ROW())="Author"</formula>
    </cfRule>
  </conditionalFormatting>
  <conditionalFormatting sqref="C88:L88">
    <cfRule type="expression" dxfId="11450" priority="2049">
      <formula>INDIRECT("K"&amp;ROW())="Office"</formula>
    </cfRule>
    <cfRule type="expression" dxfId="11449" priority="2050">
      <formula>INDIRECT("K"&amp;ROW())="Editor"</formula>
    </cfRule>
    <cfRule type="expression" dxfId="11448" priority="2051">
      <formula>INDIRECT("K"&amp;ROW())="PPP"</formula>
    </cfRule>
    <cfRule type="expression" dxfId="11447" priority="2052">
      <formula>INDIRECT("K"&amp;ROW())="Author"</formula>
    </cfRule>
  </conditionalFormatting>
  <conditionalFormatting sqref="C87:L87">
    <cfRule type="expression" dxfId="11446" priority="2045">
      <formula>INDIRECT("K"&amp;ROW())="Office"</formula>
    </cfRule>
    <cfRule type="expression" dxfId="11445" priority="2046">
      <formula>INDIRECT("K"&amp;ROW())="Editor"</formula>
    </cfRule>
    <cfRule type="expression" dxfId="11444" priority="2047">
      <formula>INDIRECT("K"&amp;ROW())="PPP"</formula>
    </cfRule>
    <cfRule type="expression" dxfId="11443" priority="2048">
      <formula>INDIRECT("K"&amp;ROW())="Author"</formula>
    </cfRule>
  </conditionalFormatting>
  <conditionalFormatting sqref="C86:L86">
    <cfRule type="expression" dxfId="11442" priority="2041">
      <formula>INDIRECT("K"&amp;ROW())="Office"</formula>
    </cfRule>
    <cfRule type="expression" dxfId="11441" priority="2042">
      <formula>INDIRECT("K"&amp;ROW())="Editor"</formula>
    </cfRule>
    <cfRule type="expression" dxfId="11440" priority="2043">
      <formula>INDIRECT("K"&amp;ROW())="PPP"</formula>
    </cfRule>
    <cfRule type="expression" dxfId="11439" priority="2044">
      <formula>INDIRECT("K"&amp;ROW())="Author"</formula>
    </cfRule>
  </conditionalFormatting>
  <conditionalFormatting sqref="C85:L85">
    <cfRule type="expression" dxfId="11438" priority="2037">
      <formula>INDIRECT("K"&amp;ROW())="Office"</formula>
    </cfRule>
    <cfRule type="expression" dxfId="11437" priority="2038">
      <formula>INDIRECT("K"&amp;ROW())="Editor"</formula>
    </cfRule>
    <cfRule type="expression" dxfId="11436" priority="2039">
      <formula>INDIRECT("K"&amp;ROW())="PPP"</formula>
    </cfRule>
    <cfRule type="expression" dxfId="11435" priority="2040">
      <formula>INDIRECT("K"&amp;ROW())="Author"</formula>
    </cfRule>
  </conditionalFormatting>
  <conditionalFormatting sqref="C84:L84">
    <cfRule type="expression" dxfId="11434" priority="2033">
      <formula>INDIRECT("K"&amp;ROW())="Office"</formula>
    </cfRule>
    <cfRule type="expression" dxfId="11433" priority="2034">
      <formula>INDIRECT("K"&amp;ROW())="Editor"</formula>
    </cfRule>
    <cfRule type="expression" dxfId="11432" priority="2035">
      <formula>INDIRECT("K"&amp;ROW())="PPP"</formula>
    </cfRule>
    <cfRule type="expression" dxfId="11431" priority="2036">
      <formula>INDIRECT("K"&amp;ROW())="Author"</formula>
    </cfRule>
  </conditionalFormatting>
  <conditionalFormatting sqref="C83:L83">
    <cfRule type="expression" dxfId="11430" priority="2029">
      <formula>INDIRECT("K"&amp;ROW())="Office"</formula>
    </cfRule>
    <cfRule type="expression" dxfId="11429" priority="2030">
      <formula>INDIRECT("K"&amp;ROW())="Editor"</formula>
    </cfRule>
    <cfRule type="expression" dxfId="11428" priority="2031">
      <formula>INDIRECT("K"&amp;ROW())="PPP"</formula>
    </cfRule>
    <cfRule type="expression" dxfId="11427" priority="2032">
      <formula>INDIRECT("K"&amp;ROW())="Author"</formula>
    </cfRule>
  </conditionalFormatting>
  <conditionalFormatting sqref="C82:L82">
    <cfRule type="expression" dxfId="11426" priority="2025">
      <formula>INDIRECT("K"&amp;ROW())="Office"</formula>
    </cfRule>
    <cfRule type="expression" dxfId="11425" priority="2026">
      <formula>INDIRECT("K"&amp;ROW())="Editor"</formula>
    </cfRule>
    <cfRule type="expression" dxfId="11424" priority="2027">
      <formula>INDIRECT("K"&amp;ROW())="PPP"</formula>
    </cfRule>
    <cfRule type="expression" dxfId="11423" priority="2028">
      <formula>INDIRECT("K"&amp;ROW())="Author"</formula>
    </cfRule>
  </conditionalFormatting>
  <conditionalFormatting sqref="C80:L80">
    <cfRule type="expression" dxfId="11422" priority="2021">
      <formula>INDIRECT("K"&amp;ROW())="Office"</formula>
    </cfRule>
    <cfRule type="expression" dxfId="11421" priority="2022">
      <formula>INDIRECT("K"&amp;ROW())="Editor"</formula>
    </cfRule>
    <cfRule type="expression" dxfId="11420" priority="2023">
      <formula>INDIRECT("K"&amp;ROW())="PPP"</formula>
    </cfRule>
    <cfRule type="expression" dxfId="11419" priority="2024">
      <formula>INDIRECT("K"&amp;ROW())="Author"</formula>
    </cfRule>
  </conditionalFormatting>
  <conditionalFormatting sqref="C79:L79">
    <cfRule type="expression" dxfId="11418" priority="2017">
      <formula>INDIRECT("K"&amp;ROW())="Office"</formula>
    </cfRule>
    <cfRule type="expression" dxfId="11417" priority="2018">
      <formula>INDIRECT("K"&amp;ROW())="Editor"</formula>
    </cfRule>
    <cfRule type="expression" dxfId="11416" priority="2019">
      <formula>INDIRECT("K"&amp;ROW())="PPP"</formula>
    </cfRule>
    <cfRule type="expression" dxfId="11415" priority="2020">
      <formula>INDIRECT("K"&amp;ROW())="Author"</formula>
    </cfRule>
  </conditionalFormatting>
  <conditionalFormatting sqref="C78:L78">
    <cfRule type="expression" dxfId="11414" priority="2013">
      <formula>INDIRECT("K"&amp;ROW())="Office"</formula>
    </cfRule>
    <cfRule type="expression" dxfId="11413" priority="2014">
      <formula>INDIRECT("K"&amp;ROW())="Editor"</formula>
    </cfRule>
    <cfRule type="expression" dxfId="11412" priority="2015">
      <formula>INDIRECT("K"&amp;ROW())="PPP"</formula>
    </cfRule>
    <cfRule type="expression" dxfId="11411" priority="2016">
      <formula>INDIRECT("K"&amp;ROW())="Author"</formula>
    </cfRule>
  </conditionalFormatting>
  <conditionalFormatting sqref="C77:L77">
    <cfRule type="expression" dxfId="11410" priority="2009">
      <formula>INDIRECT("K"&amp;ROW())="Office"</formula>
    </cfRule>
    <cfRule type="expression" dxfId="11409" priority="2010">
      <formula>INDIRECT("K"&amp;ROW())="Editor"</formula>
    </cfRule>
    <cfRule type="expression" dxfId="11408" priority="2011">
      <formula>INDIRECT("K"&amp;ROW())="PPP"</formula>
    </cfRule>
    <cfRule type="expression" dxfId="11407" priority="2012">
      <formula>INDIRECT("K"&amp;ROW())="Author"</formula>
    </cfRule>
  </conditionalFormatting>
  <conditionalFormatting sqref="C76:L76">
    <cfRule type="expression" dxfId="11406" priority="2005">
      <formula>INDIRECT("K"&amp;ROW())="Office"</formula>
    </cfRule>
    <cfRule type="expression" dxfId="11405" priority="2006">
      <formula>INDIRECT("K"&amp;ROW())="Editor"</formula>
    </cfRule>
    <cfRule type="expression" dxfId="11404" priority="2007">
      <formula>INDIRECT("K"&amp;ROW())="PPP"</formula>
    </cfRule>
    <cfRule type="expression" dxfId="11403" priority="2008">
      <formula>INDIRECT("K"&amp;ROW())="Author"</formula>
    </cfRule>
  </conditionalFormatting>
  <conditionalFormatting sqref="C75:L75">
    <cfRule type="expression" dxfId="11402" priority="2001">
      <formula>INDIRECT("K"&amp;ROW())="Office"</formula>
    </cfRule>
    <cfRule type="expression" dxfId="11401" priority="2002">
      <formula>INDIRECT("K"&amp;ROW())="Editor"</formula>
    </cfRule>
    <cfRule type="expression" dxfId="11400" priority="2003">
      <formula>INDIRECT("K"&amp;ROW())="PPP"</formula>
    </cfRule>
    <cfRule type="expression" dxfId="11399" priority="2004">
      <formula>INDIRECT("K"&amp;ROW())="Author"</formula>
    </cfRule>
  </conditionalFormatting>
  <conditionalFormatting sqref="C74:L74">
    <cfRule type="expression" dxfId="11398" priority="1997">
      <formula>INDIRECT("K"&amp;ROW())="Office"</formula>
    </cfRule>
    <cfRule type="expression" dxfId="11397" priority="1998">
      <formula>INDIRECT("K"&amp;ROW())="Editor"</formula>
    </cfRule>
    <cfRule type="expression" dxfId="11396" priority="1999">
      <formula>INDIRECT("K"&amp;ROW())="PPP"</formula>
    </cfRule>
    <cfRule type="expression" dxfId="11395" priority="2000">
      <formula>INDIRECT("K"&amp;ROW())="Author"</formula>
    </cfRule>
  </conditionalFormatting>
  <conditionalFormatting sqref="C73:L73">
    <cfRule type="expression" dxfId="11394" priority="1993">
      <formula>INDIRECT("K"&amp;ROW())="Office"</formula>
    </cfRule>
    <cfRule type="expression" dxfId="11393" priority="1994">
      <formula>INDIRECT("K"&amp;ROW())="Editor"</formula>
    </cfRule>
    <cfRule type="expression" dxfId="11392" priority="1995">
      <formula>INDIRECT("K"&amp;ROW())="PPP"</formula>
    </cfRule>
    <cfRule type="expression" dxfId="11391" priority="1996">
      <formula>INDIRECT("K"&amp;ROW())="Author"</formula>
    </cfRule>
  </conditionalFormatting>
  <conditionalFormatting sqref="C72:L72">
    <cfRule type="expression" dxfId="11390" priority="1989">
      <formula>INDIRECT("K"&amp;ROW())="Office"</formula>
    </cfRule>
    <cfRule type="expression" dxfId="11389" priority="1990">
      <formula>INDIRECT("K"&amp;ROW())="Editor"</formula>
    </cfRule>
    <cfRule type="expression" dxfId="11388" priority="1991">
      <formula>INDIRECT("K"&amp;ROW())="PPP"</formula>
    </cfRule>
    <cfRule type="expression" dxfId="11387" priority="1992">
      <formula>INDIRECT("K"&amp;ROW())="Author"</formula>
    </cfRule>
  </conditionalFormatting>
  <conditionalFormatting sqref="C71:L71">
    <cfRule type="expression" dxfId="11386" priority="1985">
      <formula>INDIRECT("K"&amp;ROW())="Office"</formula>
    </cfRule>
    <cfRule type="expression" dxfId="11385" priority="1986">
      <formula>INDIRECT("K"&amp;ROW())="Editor"</formula>
    </cfRule>
    <cfRule type="expression" dxfId="11384" priority="1987">
      <formula>INDIRECT("K"&amp;ROW())="PPP"</formula>
    </cfRule>
    <cfRule type="expression" dxfId="11383" priority="1988">
      <formula>INDIRECT("K"&amp;ROW())="Author"</formula>
    </cfRule>
  </conditionalFormatting>
  <conditionalFormatting sqref="M71:M80 M82:M122 M124:M154 M296:N310 N47:N51 N23:N26">
    <cfRule type="expression" dxfId="11382" priority="1976">
      <formula>INDIRECT("J"&amp;ROW())="Office"</formula>
    </cfRule>
    <cfRule type="expression" dxfId="11381" priority="1977">
      <formula>INDIRECT("J"&amp;ROW())="Editor"</formula>
    </cfRule>
    <cfRule type="expression" dxfId="11380" priority="1978">
      <formula>INDIRECT("J"&amp;ROW())="PPP"</formula>
    </cfRule>
    <cfRule type="expression" dxfId="11379" priority="1979">
      <formula>INDIRECT("J"&amp;ROW())="Author"</formula>
    </cfRule>
    <cfRule type="expression" dxfId="11378" priority="1980">
      <formula>INDIRECT("J"&amp;ROW())="Author"</formula>
    </cfRule>
  </conditionalFormatting>
  <conditionalFormatting sqref="M71:M80 M82:M122 M124:M154">
    <cfRule type="expression" dxfId="11377" priority="1981">
      <formula>INDIRECT("K"&amp;ROW())="Office"</formula>
    </cfRule>
    <cfRule type="expression" dxfId="11376" priority="1982">
      <formula>INDIRECT("K"&amp;ROW())="Editor"</formula>
    </cfRule>
    <cfRule type="expression" dxfId="11375" priority="1983">
      <formula>INDIRECT("K"&amp;ROW())="PPP"</formula>
    </cfRule>
    <cfRule type="expression" dxfId="11374" priority="1984">
      <formula>INDIRECT("K"&amp;ROW())="Author"</formula>
    </cfRule>
  </conditionalFormatting>
  <conditionalFormatting sqref="N71:N80 N82:N122 N124:N154">
    <cfRule type="expression" dxfId="11373" priority="1967">
      <formula>INDIRECT("J"&amp;ROW())="Office"</formula>
    </cfRule>
    <cfRule type="expression" dxfId="11372" priority="1968">
      <formula>INDIRECT("J"&amp;ROW())="Editor"</formula>
    </cfRule>
    <cfRule type="expression" dxfId="11371" priority="1969">
      <formula>INDIRECT("J"&amp;ROW())="PPP"</formula>
    </cfRule>
    <cfRule type="expression" dxfId="11370" priority="1970">
      <formula>INDIRECT("J"&amp;ROW())="Author"</formula>
    </cfRule>
    <cfRule type="expression" dxfId="11369" priority="1971">
      <formula>INDIRECT("J"&amp;ROW())="Author"</formula>
    </cfRule>
  </conditionalFormatting>
  <conditionalFormatting sqref="N71:N80 N82:N122 N124:N154">
    <cfRule type="expression" dxfId="11368" priority="1972">
      <formula>INDIRECT("K"&amp;ROW())="Office"</formula>
    </cfRule>
    <cfRule type="expression" dxfId="11367" priority="1973">
      <formula>INDIRECT("K"&amp;ROW())="Editor"</formula>
    </cfRule>
    <cfRule type="expression" dxfId="11366" priority="1974">
      <formula>INDIRECT("K"&amp;ROW())="PPP"</formula>
    </cfRule>
    <cfRule type="expression" dxfId="11365" priority="1975">
      <formula>INDIRECT("K"&amp;ROW())="Author"</formula>
    </cfRule>
  </conditionalFormatting>
  <conditionalFormatting sqref="M238">
    <cfRule type="expression" dxfId="11364" priority="1778">
      <formula>INDIRECT("J"&amp;ROW())="Office"</formula>
    </cfRule>
    <cfRule type="expression" dxfId="11363" priority="1779">
      <formula>INDIRECT("J"&amp;ROW())="Editor"</formula>
    </cfRule>
    <cfRule type="expression" dxfId="11362" priority="1780">
      <formula>INDIRECT("J"&amp;ROW())="PPP"</formula>
    </cfRule>
    <cfRule type="expression" dxfId="11361" priority="1781">
      <formula>INDIRECT("J"&amp;ROW())="Author"</formula>
    </cfRule>
    <cfRule type="expression" dxfId="11360" priority="1782">
      <formula>INDIRECT("J"&amp;ROW())="Author"</formula>
    </cfRule>
  </conditionalFormatting>
  <conditionalFormatting sqref="M238">
    <cfRule type="expression" dxfId="11359" priority="1783">
      <formula>INDIRECT("K"&amp;ROW())="Office"</formula>
    </cfRule>
    <cfRule type="expression" dxfId="11358" priority="1784">
      <formula>INDIRECT("K"&amp;ROW())="Editor"</formula>
    </cfRule>
    <cfRule type="expression" dxfId="11357" priority="1785">
      <formula>INDIRECT("K"&amp;ROW())="PPP"</formula>
    </cfRule>
    <cfRule type="expression" dxfId="11356" priority="1786">
      <formula>INDIRECT("K"&amp;ROW())="Author"</formula>
    </cfRule>
  </conditionalFormatting>
  <conditionalFormatting sqref="N238">
    <cfRule type="expression" dxfId="11355" priority="1769">
      <formula>INDIRECT("J"&amp;ROW())="Office"</formula>
    </cfRule>
    <cfRule type="expression" dxfId="11354" priority="1770">
      <formula>INDIRECT("J"&amp;ROW())="Editor"</formula>
    </cfRule>
    <cfRule type="expression" dxfId="11353" priority="1771">
      <formula>INDIRECT("J"&amp;ROW())="PPP"</formula>
    </cfRule>
    <cfRule type="expression" dxfId="11352" priority="1772">
      <formula>INDIRECT("J"&amp;ROW())="Author"</formula>
    </cfRule>
    <cfRule type="expression" dxfId="11351" priority="1773">
      <formula>INDIRECT("J"&amp;ROW())="Author"</formula>
    </cfRule>
  </conditionalFormatting>
  <conditionalFormatting sqref="N238">
    <cfRule type="expression" dxfId="11350" priority="1774">
      <formula>INDIRECT("K"&amp;ROW())="Office"</formula>
    </cfRule>
    <cfRule type="expression" dxfId="11349" priority="1775">
      <formula>INDIRECT("K"&amp;ROW())="Editor"</formula>
    </cfRule>
    <cfRule type="expression" dxfId="11348" priority="1776">
      <formula>INDIRECT("K"&amp;ROW())="PPP"</formula>
    </cfRule>
    <cfRule type="expression" dxfId="11347" priority="1777">
      <formula>INDIRECT("K"&amp;ROW())="Author"</formula>
    </cfRule>
  </conditionalFormatting>
  <conditionalFormatting sqref="M295">
    <cfRule type="expression" dxfId="11346" priority="1760">
      <formula>INDIRECT("J"&amp;ROW())="Office"</formula>
    </cfRule>
    <cfRule type="expression" dxfId="11345" priority="1761">
      <formula>INDIRECT("J"&amp;ROW())="Editor"</formula>
    </cfRule>
    <cfRule type="expression" dxfId="11344" priority="1762">
      <formula>INDIRECT("J"&amp;ROW())="PPP"</formula>
    </cfRule>
    <cfRule type="expression" dxfId="11343" priority="1763">
      <formula>INDIRECT("J"&amp;ROW())="Author"</formula>
    </cfRule>
    <cfRule type="expression" dxfId="11342" priority="1764">
      <formula>INDIRECT("J"&amp;ROW())="Author"</formula>
    </cfRule>
  </conditionalFormatting>
  <conditionalFormatting sqref="M295">
    <cfRule type="expression" dxfId="11341" priority="1765">
      <formula>INDIRECT("K"&amp;ROW())="Office"</formula>
    </cfRule>
    <cfRule type="expression" dxfId="11340" priority="1766">
      <formula>INDIRECT("K"&amp;ROW())="Editor"</formula>
    </cfRule>
    <cfRule type="expression" dxfId="11339" priority="1767">
      <formula>INDIRECT("K"&amp;ROW())="PPP"</formula>
    </cfRule>
    <cfRule type="expression" dxfId="11338" priority="1768">
      <formula>INDIRECT("K"&amp;ROW())="Author"</formula>
    </cfRule>
  </conditionalFormatting>
  <conditionalFormatting sqref="N295">
    <cfRule type="expression" dxfId="11337" priority="1751">
      <formula>INDIRECT("J"&amp;ROW())="Office"</formula>
    </cfRule>
    <cfRule type="expression" dxfId="11336" priority="1752">
      <formula>INDIRECT("J"&amp;ROW())="Editor"</formula>
    </cfRule>
    <cfRule type="expression" dxfId="11335" priority="1753">
      <formula>INDIRECT("J"&amp;ROW())="PPP"</formula>
    </cfRule>
    <cfRule type="expression" dxfId="11334" priority="1754">
      <formula>INDIRECT("J"&amp;ROW())="Author"</formula>
    </cfRule>
    <cfRule type="expression" dxfId="11333" priority="1755">
      <formula>INDIRECT("J"&amp;ROW())="Author"</formula>
    </cfRule>
  </conditionalFormatting>
  <conditionalFormatting sqref="N295">
    <cfRule type="expression" dxfId="11332" priority="1756">
      <formula>INDIRECT("K"&amp;ROW())="Office"</formula>
    </cfRule>
    <cfRule type="expression" dxfId="11331" priority="1757">
      <formula>INDIRECT("K"&amp;ROW())="Editor"</formula>
    </cfRule>
    <cfRule type="expression" dxfId="11330" priority="1758">
      <formula>INDIRECT("K"&amp;ROW())="PPP"</formula>
    </cfRule>
    <cfRule type="expression" dxfId="11329" priority="1759">
      <formula>INDIRECT("K"&amp;ROW())="Author"</formula>
    </cfRule>
  </conditionalFormatting>
  <conditionalFormatting sqref="M156:M190">
    <cfRule type="expression" dxfId="11328" priority="1742">
      <formula>INDIRECT("J"&amp;ROW())="Office"</formula>
    </cfRule>
    <cfRule type="expression" dxfId="11327" priority="1743">
      <formula>INDIRECT("J"&amp;ROW())="Editor"</formula>
    </cfRule>
    <cfRule type="expression" dxfId="11326" priority="1744">
      <formula>INDIRECT("J"&amp;ROW())="PPP"</formula>
    </cfRule>
    <cfRule type="expression" dxfId="11325" priority="1745">
      <formula>INDIRECT("J"&amp;ROW())="Author"</formula>
    </cfRule>
    <cfRule type="expression" dxfId="11324" priority="1746">
      <formula>INDIRECT("J"&amp;ROW())="Author"</formula>
    </cfRule>
  </conditionalFormatting>
  <conditionalFormatting sqref="M156:M190">
    <cfRule type="expression" dxfId="11323" priority="1747">
      <formula>INDIRECT("K"&amp;ROW())="Office"</formula>
    </cfRule>
    <cfRule type="expression" dxfId="11322" priority="1748">
      <formula>INDIRECT("K"&amp;ROW())="Editor"</formula>
    </cfRule>
    <cfRule type="expression" dxfId="11321" priority="1749">
      <formula>INDIRECT("K"&amp;ROW())="PPP"</formula>
    </cfRule>
    <cfRule type="expression" dxfId="11320" priority="1750">
      <formula>INDIRECT("K"&amp;ROW())="Author"</formula>
    </cfRule>
  </conditionalFormatting>
  <conditionalFormatting sqref="N156:N190">
    <cfRule type="expression" dxfId="11319" priority="1733">
      <formula>INDIRECT("J"&amp;ROW())="Office"</formula>
    </cfRule>
    <cfRule type="expression" dxfId="11318" priority="1734">
      <formula>INDIRECT("J"&amp;ROW())="Editor"</formula>
    </cfRule>
    <cfRule type="expression" dxfId="11317" priority="1735">
      <formula>INDIRECT("J"&amp;ROW())="PPP"</formula>
    </cfRule>
    <cfRule type="expression" dxfId="11316" priority="1736">
      <formula>INDIRECT("J"&amp;ROW())="Author"</formula>
    </cfRule>
    <cfRule type="expression" dxfId="11315" priority="1737">
      <formula>INDIRECT("J"&amp;ROW())="Author"</formula>
    </cfRule>
  </conditionalFormatting>
  <conditionalFormatting sqref="N156:N190">
    <cfRule type="expression" dxfId="11314" priority="1738">
      <formula>INDIRECT("K"&amp;ROW())="Office"</formula>
    </cfRule>
    <cfRule type="expression" dxfId="11313" priority="1739">
      <formula>INDIRECT("K"&amp;ROW())="Editor"</formula>
    </cfRule>
    <cfRule type="expression" dxfId="11312" priority="1740">
      <formula>INDIRECT("K"&amp;ROW())="PPP"</formula>
    </cfRule>
    <cfRule type="expression" dxfId="11311" priority="1741">
      <formula>INDIRECT("K"&amp;ROW())="Author"</formula>
    </cfRule>
  </conditionalFormatting>
  <conditionalFormatting sqref="M192:M237">
    <cfRule type="expression" dxfId="11310" priority="1724">
      <formula>INDIRECT("J"&amp;ROW())="Office"</formula>
    </cfRule>
    <cfRule type="expression" dxfId="11309" priority="1725">
      <formula>INDIRECT("J"&amp;ROW())="Editor"</formula>
    </cfRule>
    <cfRule type="expression" dxfId="11308" priority="1726">
      <formula>INDIRECT("J"&amp;ROW())="PPP"</formula>
    </cfRule>
    <cfRule type="expression" dxfId="11307" priority="1727">
      <formula>INDIRECT("J"&amp;ROW())="Author"</formula>
    </cfRule>
    <cfRule type="expression" dxfId="11306" priority="1728">
      <formula>INDIRECT("J"&amp;ROW())="Author"</formula>
    </cfRule>
  </conditionalFormatting>
  <conditionalFormatting sqref="M192:M237">
    <cfRule type="expression" dxfId="11305" priority="1729">
      <formula>INDIRECT("K"&amp;ROW())="Office"</formula>
    </cfRule>
    <cfRule type="expression" dxfId="11304" priority="1730">
      <formula>INDIRECT("K"&amp;ROW())="Editor"</formula>
    </cfRule>
    <cfRule type="expression" dxfId="11303" priority="1731">
      <formula>INDIRECT("K"&amp;ROW())="PPP"</formula>
    </cfRule>
    <cfRule type="expression" dxfId="11302" priority="1732">
      <formula>INDIRECT("K"&amp;ROW())="Author"</formula>
    </cfRule>
  </conditionalFormatting>
  <conditionalFormatting sqref="N192:N237">
    <cfRule type="expression" dxfId="11301" priority="1715">
      <formula>INDIRECT("J"&amp;ROW())="Office"</formula>
    </cfRule>
    <cfRule type="expression" dxfId="11300" priority="1716">
      <formula>INDIRECT("J"&amp;ROW())="Editor"</formula>
    </cfRule>
    <cfRule type="expression" dxfId="11299" priority="1717">
      <formula>INDIRECT("J"&amp;ROW())="PPP"</formula>
    </cfRule>
    <cfRule type="expression" dxfId="11298" priority="1718">
      <formula>INDIRECT("J"&amp;ROW())="Author"</formula>
    </cfRule>
    <cfRule type="expression" dxfId="11297" priority="1719">
      <formula>INDIRECT("J"&amp;ROW())="Author"</formula>
    </cfRule>
  </conditionalFormatting>
  <conditionalFormatting sqref="N192:N237">
    <cfRule type="expression" dxfId="11296" priority="1720">
      <formula>INDIRECT("K"&amp;ROW())="Office"</formula>
    </cfRule>
    <cfRule type="expression" dxfId="11295" priority="1721">
      <formula>INDIRECT("K"&amp;ROW())="Editor"</formula>
    </cfRule>
    <cfRule type="expression" dxfId="11294" priority="1722">
      <formula>INDIRECT("K"&amp;ROW())="PPP"</formula>
    </cfRule>
    <cfRule type="expression" dxfId="11293" priority="1723">
      <formula>INDIRECT("K"&amp;ROW())="Author"</formula>
    </cfRule>
  </conditionalFormatting>
  <conditionalFormatting sqref="M239:M294">
    <cfRule type="expression" dxfId="11292" priority="1706">
      <formula>INDIRECT("J"&amp;ROW())="Office"</formula>
    </cfRule>
    <cfRule type="expression" dxfId="11291" priority="1707">
      <formula>INDIRECT("J"&amp;ROW())="Editor"</formula>
    </cfRule>
    <cfRule type="expression" dxfId="11290" priority="1708">
      <formula>INDIRECT("J"&amp;ROW())="PPP"</formula>
    </cfRule>
    <cfRule type="expression" dxfId="11289" priority="1709">
      <formula>INDIRECT("J"&amp;ROW())="Author"</formula>
    </cfRule>
    <cfRule type="expression" dxfId="11288" priority="1710">
      <formula>INDIRECT("J"&amp;ROW())="Author"</formula>
    </cfRule>
  </conditionalFormatting>
  <conditionalFormatting sqref="M239:M294">
    <cfRule type="expression" dxfId="11287" priority="1711">
      <formula>INDIRECT("K"&amp;ROW())="Office"</formula>
    </cfRule>
    <cfRule type="expression" dxfId="11286" priority="1712">
      <formula>INDIRECT("K"&amp;ROW())="Editor"</formula>
    </cfRule>
    <cfRule type="expression" dxfId="11285" priority="1713">
      <formula>INDIRECT("K"&amp;ROW())="PPP"</formula>
    </cfRule>
    <cfRule type="expression" dxfId="11284" priority="1714">
      <formula>INDIRECT("K"&amp;ROW())="Author"</formula>
    </cfRule>
  </conditionalFormatting>
  <conditionalFormatting sqref="N239:N294">
    <cfRule type="expression" dxfId="11283" priority="1697">
      <formula>INDIRECT("J"&amp;ROW())="Office"</formula>
    </cfRule>
    <cfRule type="expression" dxfId="11282" priority="1698">
      <formula>INDIRECT("J"&amp;ROW())="Editor"</formula>
    </cfRule>
    <cfRule type="expression" dxfId="11281" priority="1699">
      <formula>INDIRECT("J"&amp;ROW())="PPP"</formula>
    </cfRule>
    <cfRule type="expression" dxfId="11280" priority="1700">
      <formula>INDIRECT("J"&amp;ROW())="Author"</formula>
    </cfRule>
    <cfRule type="expression" dxfId="11279" priority="1701">
      <formula>INDIRECT("J"&amp;ROW())="Author"</formula>
    </cfRule>
  </conditionalFormatting>
  <conditionalFormatting sqref="N239:N294">
    <cfRule type="expression" dxfId="11278" priority="1702">
      <formula>INDIRECT("K"&amp;ROW())="Office"</formula>
    </cfRule>
    <cfRule type="expression" dxfId="11277" priority="1703">
      <formula>INDIRECT("K"&amp;ROW())="Editor"</formula>
    </cfRule>
    <cfRule type="expression" dxfId="11276" priority="1704">
      <formula>INDIRECT("K"&amp;ROW())="PPP"</formula>
    </cfRule>
    <cfRule type="expression" dxfId="11275" priority="1705">
      <formula>INDIRECT("K"&amp;ROW())="Author"</formula>
    </cfRule>
  </conditionalFormatting>
  <conditionalFormatting sqref="M81">
    <cfRule type="expression" dxfId="11274" priority="1850">
      <formula>INDIRECT("J"&amp;ROW())="Office"</formula>
    </cfRule>
    <cfRule type="expression" dxfId="11273" priority="1851">
      <formula>INDIRECT("J"&amp;ROW())="Editor"</formula>
    </cfRule>
    <cfRule type="expression" dxfId="11272" priority="1852">
      <formula>INDIRECT("J"&amp;ROW())="PPP"</formula>
    </cfRule>
    <cfRule type="expression" dxfId="11271" priority="1853">
      <formula>INDIRECT("J"&amp;ROW())="Author"</formula>
    </cfRule>
    <cfRule type="expression" dxfId="11270" priority="1854">
      <formula>INDIRECT("J"&amp;ROW())="Author"</formula>
    </cfRule>
  </conditionalFormatting>
  <conditionalFormatting sqref="M81">
    <cfRule type="expression" dxfId="11269" priority="1855">
      <formula>INDIRECT("K"&amp;ROW())="Office"</formula>
    </cfRule>
    <cfRule type="expression" dxfId="11268" priority="1856">
      <formula>INDIRECT("K"&amp;ROW())="Editor"</formula>
    </cfRule>
    <cfRule type="expression" dxfId="11267" priority="1857">
      <formula>INDIRECT("K"&amp;ROW())="PPP"</formula>
    </cfRule>
    <cfRule type="expression" dxfId="11266" priority="1858">
      <formula>INDIRECT("K"&amp;ROW())="Author"</formula>
    </cfRule>
  </conditionalFormatting>
  <conditionalFormatting sqref="N81">
    <cfRule type="expression" dxfId="11265" priority="1841">
      <formula>INDIRECT("J"&amp;ROW())="Office"</formula>
    </cfRule>
    <cfRule type="expression" dxfId="11264" priority="1842">
      <formula>INDIRECT("J"&amp;ROW())="Editor"</formula>
    </cfRule>
    <cfRule type="expression" dxfId="11263" priority="1843">
      <formula>INDIRECT("J"&amp;ROW())="PPP"</formula>
    </cfRule>
    <cfRule type="expression" dxfId="11262" priority="1844">
      <formula>INDIRECT("J"&amp;ROW())="Author"</formula>
    </cfRule>
    <cfRule type="expression" dxfId="11261" priority="1845">
      <formula>INDIRECT("J"&amp;ROW())="Author"</formula>
    </cfRule>
  </conditionalFormatting>
  <conditionalFormatting sqref="N81">
    <cfRule type="expression" dxfId="11260" priority="1846">
      <formula>INDIRECT("K"&amp;ROW())="Office"</formula>
    </cfRule>
    <cfRule type="expression" dxfId="11259" priority="1847">
      <formula>INDIRECT("K"&amp;ROW())="Editor"</formula>
    </cfRule>
    <cfRule type="expression" dxfId="11258" priority="1848">
      <formula>INDIRECT("K"&amp;ROW())="PPP"</formula>
    </cfRule>
    <cfRule type="expression" dxfId="11257" priority="1849">
      <formula>INDIRECT("K"&amp;ROW())="Author"</formula>
    </cfRule>
  </conditionalFormatting>
  <conditionalFormatting sqref="M123">
    <cfRule type="expression" dxfId="11256" priority="1832">
      <formula>INDIRECT("J"&amp;ROW())="Office"</formula>
    </cfRule>
    <cfRule type="expression" dxfId="11255" priority="1833">
      <formula>INDIRECT("J"&amp;ROW())="Editor"</formula>
    </cfRule>
    <cfRule type="expression" dxfId="11254" priority="1834">
      <formula>INDIRECT("J"&amp;ROW())="PPP"</formula>
    </cfRule>
    <cfRule type="expression" dxfId="11253" priority="1835">
      <formula>INDIRECT("J"&amp;ROW())="Author"</formula>
    </cfRule>
    <cfRule type="expression" dxfId="11252" priority="1836">
      <formula>INDIRECT("J"&amp;ROW())="Author"</formula>
    </cfRule>
  </conditionalFormatting>
  <conditionalFormatting sqref="M123">
    <cfRule type="expression" dxfId="11251" priority="1837">
      <formula>INDIRECT("K"&amp;ROW())="Office"</formula>
    </cfRule>
    <cfRule type="expression" dxfId="11250" priority="1838">
      <formula>INDIRECT("K"&amp;ROW())="Editor"</formula>
    </cfRule>
    <cfRule type="expression" dxfId="11249" priority="1839">
      <formula>INDIRECT("K"&amp;ROW())="PPP"</formula>
    </cfRule>
    <cfRule type="expression" dxfId="11248" priority="1840">
      <formula>INDIRECT("K"&amp;ROW())="Author"</formula>
    </cfRule>
  </conditionalFormatting>
  <conditionalFormatting sqref="N123">
    <cfRule type="expression" dxfId="11247" priority="1823">
      <formula>INDIRECT("J"&amp;ROW())="Office"</formula>
    </cfRule>
    <cfRule type="expression" dxfId="11246" priority="1824">
      <formula>INDIRECT("J"&amp;ROW())="Editor"</formula>
    </cfRule>
    <cfRule type="expression" dxfId="11245" priority="1825">
      <formula>INDIRECT("J"&amp;ROW())="PPP"</formula>
    </cfRule>
    <cfRule type="expression" dxfId="11244" priority="1826">
      <formula>INDIRECT("J"&amp;ROW())="Author"</formula>
    </cfRule>
    <cfRule type="expression" dxfId="11243" priority="1827">
      <formula>INDIRECT("J"&amp;ROW())="Author"</formula>
    </cfRule>
  </conditionalFormatting>
  <conditionalFormatting sqref="N123">
    <cfRule type="expression" dxfId="11242" priority="1828">
      <formula>INDIRECT("K"&amp;ROW())="Office"</formula>
    </cfRule>
    <cfRule type="expression" dxfId="11241" priority="1829">
      <formula>INDIRECT("K"&amp;ROW())="Editor"</formula>
    </cfRule>
    <cfRule type="expression" dxfId="11240" priority="1830">
      <formula>INDIRECT("K"&amp;ROW())="PPP"</formula>
    </cfRule>
    <cfRule type="expression" dxfId="11239" priority="1831">
      <formula>INDIRECT("K"&amp;ROW())="Author"</formula>
    </cfRule>
  </conditionalFormatting>
  <conditionalFormatting sqref="M155">
    <cfRule type="expression" dxfId="11238" priority="1814">
      <formula>INDIRECT("J"&amp;ROW())="Office"</formula>
    </cfRule>
    <cfRule type="expression" dxfId="11237" priority="1815">
      <formula>INDIRECT("J"&amp;ROW())="Editor"</formula>
    </cfRule>
    <cfRule type="expression" dxfId="11236" priority="1816">
      <formula>INDIRECT("J"&amp;ROW())="PPP"</formula>
    </cfRule>
    <cfRule type="expression" dxfId="11235" priority="1817">
      <formula>INDIRECT("J"&amp;ROW())="Author"</formula>
    </cfRule>
    <cfRule type="expression" dxfId="11234" priority="1818">
      <formula>INDIRECT("J"&amp;ROW())="Author"</formula>
    </cfRule>
  </conditionalFormatting>
  <conditionalFormatting sqref="M155">
    <cfRule type="expression" dxfId="11233" priority="1819">
      <formula>INDIRECT("K"&amp;ROW())="Office"</formula>
    </cfRule>
    <cfRule type="expression" dxfId="11232" priority="1820">
      <formula>INDIRECT("K"&amp;ROW())="Editor"</formula>
    </cfRule>
    <cfRule type="expression" dxfId="11231" priority="1821">
      <formula>INDIRECT("K"&amp;ROW())="PPP"</formula>
    </cfRule>
    <cfRule type="expression" dxfId="11230" priority="1822">
      <formula>INDIRECT("K"&amp;ROW())="Author"</formula>
    </cfRule>
  </conditionalFormatting>
  <conditionalFormatting sqref="N155">
    <cfRule type="expression" dxfId="11229" priority="1805">
      <formula>INDIRECT("J"&amp;ROW())="Office"</formula>
    </cfRule>
    <cfRule type="expression" dxfId="11228" priority="1806">
      <formula>INDIRECT("J"&amp;ROW())="Editor"</formula>
    </cfRule>
    <cfRule type="expression" dxfId="11227" priority="1807">
      <formula>INDIRECT("J"&amp;ROW())="PPP"</formula>
    </cfRule>
    <cfRule type="expression" dxfId="11226" priority="1808">
      <formula>INDIRECT("J"&amp;ROW())="Author"</formula>
    </cfRule>
    <cfRule type="expression" dxfId="11225" priority="1809">
      <formula>INDIRECT("J"&amp;ROW())="Author"</formula>
    </cfRule>
  </conditionalFormatting>
  <conditionalFormatting sqref="N155">
    <cfRule type="expression" dxfId="11224" priority="1810">
      <formula>INDIRECT("K"&amp;ROW())="Office"</formula>
    </cfRule>
    <cfRule type="expression" dxfId="11223" priority="1811">
      <formula>INDIRECT("K"&amp;ROW())="Editor"</formula>
    </cfRule>
    <cfRule type="expression" dxfId="11222" priority="1812">
      <formula>INDIRECT("K"&amp;ROW())="PPP"</formula>
    </cfRule>
    <cfRule type="expression" dxfId="11221" priority="1813">
      <formula>INDIRECT("K"&amp;ROW())="Author"</formula>
    </cfRule>
  </conditionalFormatting>
  <conditionalFormatting sqref="M191">
    <cfRule type="expression" dxfId="11220" priority="1796">
      <formula>INDIRECT("J"&amp;ROW())="Office"</formula>
    </cfRule>
    <cfRule type="expression" dxfId="11219" priority="1797">
      <formula>INDIRECT("J"&amp;ROW())="Editor"</formula>
    </cfRule>
    <cfRule type="expression" dxfId="11218" priority="1798">
      <formula>INDIRECT("J"&amp;ROW())="PPP"</formula>
    </cfRule>
    <cfRule type="expression" dxfId="11217" priority="1799">
      <formula>INDIRECT("J"&amp;ROW())="Author"</formula>
    </cfRule>
    <cfRule type="expression" dxfId="11216" priority="1800">
      <formula>INDIRECT("J"&amp;ROW())="Author"</formula>
    </cfRule>
  </conditionalFormatting>
  <conditionalFormatting sqref="M191">
    <cfRule type="expression" dxfId="11215" priority="1801">
      <formula>INDIRECT("K"&amp;ROW())="Office"</formula>
    </cfRule>
    <cfRule type="expression" dxfId="11214" priority="1802">
      <formula>INDIRECT("K"&amp;ROW())="Editor"</formula>
    </cfRule>
    <cfRule type="expression" dxfId="11213" priority="1803">
      <formula>INDIRECT("K"&amp;ROW())="PPP"</formula>
    </cfRule>
    <cfRule type="expression" dxfId="11212" priority="1804">
      <formula>INDIRECT("K"&amp;ROW())="Author"</formula>
    </cfRule>
  </conditionalFormatting>
  <conditionalFormatting sqref="N191">
    <cfRule type="expression" dxfId="11211" priority="1787">
      <formula>INDIRECT("J"&amp;ROW())="Office"</formula>
    </cfRule>
    <cfRule type="expression" dxfId="11210" priority="1788">
      <formula>INDIRECT("J"&amp;ROW())="Editor"</formula>
    </cfRule>
    <cfRule type="expression" dxfId="11209" priority="1789">
      <formula>INDIRECT("J"&amp;ROW())="PPP"</formula>
    </cfRule>
    <cfRule type="expression" dxfId="11208" priority="1790">
      <formula>INDIRECT("J"&amp;ROW())="Author"</formula>
    </cfRule>
    <cfRule type="expression" dxfId="11207" priority="1791">
      <formula>INDIRECT("J"&amp;ROW())="Author"</formula>
    </cfRule>
  </conditionalFormatting>
  <conditionalFormatting sqref="N191">
    <cfRule type="expression" dxfId="11206" priority="1792">
      <formula>INDIRECT("K"&amp;ROW())="Office"</formula>
    </cfRule>
    <cfRule type="expression" dxfId="11205" priority="1793">
      <formula>INDIRECT("K"&amp;ROW())="Editor"</formula>
    </cfRule>
    <cfRule type="expression" dxfId="11204" priority="1794">
      <formula>INDIRECT("K"&amp;ROW())="PPP"</formula>
    </cfRule>
    <cfRule type="expression" dxfId="11203" priority="1795">
      <formula>INDIRECT("K"&amp;ROW())="Author"</formula>
    </cfRule>
  </conditionalFormatting>
  <conditionalFormatting sqref="C70:L70">
    <cfRule type="expression" dxfId="11202" priority="1693">
      <formula>INDIRECT("K"&amp;ROW())="Office"</formula>
    </cfRule>
    <cfRule type="expression" dxfId="11201" priority="1694">
      <formula>INDIRECT("K"&amp;ROW())="Editor"</formula>
    </cfRule>
    <cfRule type="expression" dxfId="11200" priority="1695">
      <formula>INDIRECT("K"&amp;ROW())="PPP"</formula>
    </cfRule>
    <cfRule type="expression" dxfId="11199" priority="1696">
      <formula>INDIRECT("K"&amp;ROW())="Author"</formula>
    </cfRule>
  </conditionalFormatting>
  <conditionalFormatting sqref="M70">
    <cfRule type="expression" dxfId="11198" priority="1684">
      <formula>INDIRECT("J"&amp;ROW())="Office"</formula>
    </cfRule>
    <cfRule type="expression" dxfId="11197" priority="1685">
      <formula>INDIRECT("J"&amp;ROW())="Editor"</formula>
    </cfRule>
    <cfRule type="expression" dxfId="11196" priority="1686">
      <formula>INDIRECT("J"&amp;ROW())="PPP"</formula>
    </cfRule>
    <cfRule type="expression" dxfId="11195" priority="1687">
      <formula>INDIRECT("J"&amp;ROW())="Author"</formula>
    </cfRule>
    <cfRule type="expression" dxfId="11194" priority="1688">
      <formula>INDIRECT("J"&amp;ROW())="Author"</formula>
    </cfRule>
  </conditionalFormatting>
  <conditionalFormatting sqref="M70">
    <cfRule type="expression" dxfId="11193" priority="1689">
      <formula>INDIRECT("K"&amp;ROW())="Office"</formula>
    </cfRule>
    <cfRule type="expression" dxfId="11192" priority="1690">
      <formula>INDIRECT("K"&amp;ROW())="Editor"</formula>
    </cfRule>
    <cfRule type="expression" dxfId="11191" priority="1691">
      <formula>INDIRECT("K"&amp;ROW())="PPP"</formula>
    </cfRule>
    <cfRule type="expression" dxfId="11190" priority="1692">
      <formula>INDIRECT("K"&amp;ROW())="Author"</formula>
    </cfRule>
  </conditionalFormatting>
  <conditionalFormatting sqref="N70">
    <cfRule type="expression" dxfId="11189" priority="1675">
      <formula>INDIRECT("J"&amp;ROW())="Office"</formula>
    </cfRule>
    <cfRule type="expression" dxfId="11188" priority="1676">
      <formula>INDIRECT("J"&amp;ROW())="Editor"</formula>
    </cfRule>
    <cfRule type="expression" dxfId="11187" priority="1677">
      <formula>INDIRECT("J"&amp;ROW())="PPP"</formula>
    </cfRule>
    <cfRule type="expression" dxfId="11186" priority="1678">
      <formula>INDIRECT("J"&amp;ROW())="Author"</formula>
    </cfRule>
    <cfRule type="expression" dxfId="11185" priority="1679">
      <formula>INDIRECT("J"&amp;ROW())="Author"</formula>
    </cfRule>
  </conditionalFormatting>
  <conditionalFormatting sqref="N70">
    <cfRule type="expression" dxfId="11184" priority="1680">
      <formula>INDIRECT("K"&amp;ROW())="Office"</formula>
    </cfRule>
    <cfRule type="expression" dxfId="11183" priority="1681">
      <formula>INDIRECT("K"&amp;ROW())="Editor"</formula>
    </cfRule>
    <cfRule type="expression" dxfId="11182" priority="1682">
      <formula>INDIRECT("K"&amp;ROW())="PPP"</formula>
    </cfRule>
    <cfRule type="expression" dxfId="11181" priority="1683">
      <formula>INDIRECT("K"&amp;ROW())="Author"</formula>
    </cfRule>
  </conditionalFormatting>
  <conditionalFormatting sqref="C69:L69">
    <cfRule type="expression" dxfId="11180" priority="1671">
      <formula>INDIRECT("K"&amp;ROW())="Office"</formula>
    </cfRule>
    <cfRule type="expression" dxfId="11179" priority="1672">
      <formula>INDIRECT("K"&amp;ROW())="Editor"</formula>
    </cfRule>
    <cfRule type="expression" dxfId="11178" priority="1673">
      <formula>INDIRECT("K"&amp;ROW())="PPP"</formula>
    </cfRule>
    <cfRule type="expression" dxfId="11177" priority="1674">
      <formula>INDIRECT("K"&amp;ROW())="Author"</formula>
    </cfRule>
  </conditionalFormatting>
  <conditionalFormatting sqref="M68:M69">
    <cfRule type="expression" dxfId="11176" priority="1662">
      <formula>INDIRECT("J"&amp;ROW())="Office"</formula>
    </cfRule>
    <cfRule type="expression" dxfId="11175" priority="1663">
      <formula>INDIRECT("J"&amp;ROW())="Editor"</formula>
    </cfRule>
    <cfRule type="expression" dxfId="11174" priority="1664">
      <formula>INDIRECT("J"&amp;ROW())="PPP"</formula>
    </cfRule>
    <cfRule type="expression" dxfId="11173" priority="1665">
      <formula>INDIRECT("J"&amp;ROW())="Author"</formula>
    </cfRule>
    <cfRule type="expression" dxfId="11172" priority="1666">
      <formula>INDIRECT("J"&amp;ROW())="Author"</formula>
    </cfRule>
  </conditionalFormatting>
  <conditionalFormatting sqref="M68:M69">
    <cfRule type="expression" dxfId="11171" priority="1667">
      <formula>INDIRECT("K"&amp;ROW())="Office"</formula>
    </cfRule>
    <cfRule type="expression" dxfId="11170" priority="1668">
      <formula>INDIRECT("K"&amp;ROW())="Editor"</formula>
    </cfRule>
    <cfRule type="expression" dxfId="11169" priority="1669">
      <formula>INDIRECT("K"&amp;ROW())="PPP"</formula>
    </cfRule>
    <cfRule type="expression" dxfId="11168" priority="1670">
      <formula>INDIRECT("K"&amp;ROW())="Author"</formula>
    </cfRule>
  </conditionalFormatting>
  <conditionalFormatting sqref="N68:N69">
    <cfRule type="expression" dxfId="11167" priority="1653">
      <formula>INDIRECT("J"&amp;ROW())="Office"</formula>
    </cfRule>
    <cfRule type="expression" dxfId="11166" priority="1654">
      <formula>INDIRECT("J"&amp;ROW())="Editor"</formula>
    </cfRule>
    <cfRule type="expression" dxfId="11165" priority="1655">
      <formula>INDIRECT("J"&amp;ROW())="PPP"</formula>
    </cfRule>
    <cfRule type="expression" dxfId="11164" priority="1656">
      <formula>INDIRECT("J"&amp;ROW())="Author"</formula>
    </cfRule>
    <cfRule type="expression" dxfId="11163" priority="1657">
      <formula>INDIRECT("J"&amp;ROW())="Author"</formula>
    </cfRule>
  </conditionalFormatting>
  <conditionalFormatting sqref="N68:N69">
    <cfRule type="expression" dxfId="11162" priority="1658">
      <formula>INDIRECT("K"&amp;ROW())="Office"</formula>
    </cfRule>
    <cfRule type="expression" dxfId="11161" priority="1659">
      <formula>INDIRECT("K"&amp;ROW())="Editor"</formula>
    </cfRule>
    <cfRule type="expression" dxfId="11160" priority="1660">
      <formula>INDIRECT("K"&amp;ROW())="PPP"</formula>
    </cfRule>
    <cfRule type="expression" dxfId="11159" priority="1661">
      <formula>INDIRECT("K"&amp;ROW())="Author"</formula>
    </cfRule>
  </conditionalFormatting>
  <conditionalFormatting sqref="C68:L68">
    <cfRule type="expression" dxfId="11158" priority="1609">
      <formula>INDIRECT("K"&amp;ROW())="Office"</formula>
    </cfRule>
    <cfRule type="expression" dxfId="11157" priority="1610">
      <formula>INDIRECT("K"&amp;ROW())="Editor"</formula>
    </cfRule>
    <cfRule type="expression" dxfId="11156" priority="1611">
      <formula>INDIRECT("K"&amp;ROW())="PPP"</formula>
    </cfRule>
    <cfRule type="expression" dxfId="11155" priority="1612">
      <formula>INDIRECT("K"&amp;ROW())="Author"</formula>
    </cfRule>
  </conditionalFormatting>
  <conditionalFormatting sqref="M67">
    <cfRule type="expression" dxfId="11154" priority="1582">
      <formula>INDIRECT("J"&amp;ROW())="Office"</formula>
    </cfRule>
    <cfRule type="expression" dxfId="11153" priority="1583">
      <formula>INDIRECT("J"&amp;ROW())="Editor"</formula>
    </cfRule>
    <cfRule type="expression" dxfId="11152" priority="1584">
      <formula>INDIRECT("J"&amp;ROW())="PPP"</formula>
    </cfRule>
    <cfRule type="expression" dxfId="11151" priority="1585">
      <formula>INDIRECT("J"&amp;ROW())="Author"</formula>
    </cfRule>
    <cfRule type="expression" dxfId="11150" priority="1586">
      <formula>INDIRECT("J"&amp;ROW())="Author"</formula>
    </cfRule>
  </conditionalFormatting>
  <conditionalFormatting sqref="M67">
    <cfRule type="expression" dxfId="11149" priority="1587">
      <formula>INDIRECT("K"&amp;ROW())="Office"</formula>
    </cfRule>
    <cfRule type="expression" dxfId="11148" priority="1588">
      <formula>INDIRECT("K"&amp;ROW())="Editor"</formula>
    </cfRule>
    <cfRule type="expression" dxfId="11147" priority="1589">
      <formula>INDIRECT("K"&amp;ROW())="PPP"</formula>
    </cfRule>
    <cfRule type="expression" dxfId="11146" priority="1590">
      <formula>INDIRECT("K"&amp;ROW())="Author"</formula>
    </cfRule>
  </conditionalFormatting>
  <conditionalFormatting sqref="N67">
    <cfRule type="expression" dxfId="11145" priority="1573">
      <formula>INDIRECT("J"&amp;ROW())="Office"</formula>
    </cfRule>
    <cfRule type="expression" dxfId="11144" priority="1574">
      <formula>INDIRECT("J"&amp;ROW())="Editor"</formula>
    </cfRule>
    <cfRule type="expression" dxfId="11143" priority="1575">
      <formula>INDIRECT("J"&amp;ROW())="PPP"</formula>
    </cfRule>
    <cfRule type="expression" dxfId="11142" priority="1576">
      <formula>INDIRECT("J"&amp;ROW())="Author"</formula>
    </cfRule>
    <cfRule type="expression" dxfId="11141" priority="1577">
      <formula>INDIRECT("J"&amp;ROW())="Author"</formula>
    </cfRule>
  </conditionalFormatting>
  <conditionalFormatting sqref="N67">
    <cfRule type="expression" dxfId="11140" priority="1578">
      <formula>INDIRECT("K"&amp;ROW())="Office"</formula>
    </cfRule>
    <cfRule type="expression" dxfId="11139" priority="1579">
      <formula>INDIRECT("K"&amp;ROW())="Editor"</formula>
    </cfRule>
    <cfRule type="expression" dxfId="11138" priority="1580">
      <formula>INDIRECT("K"&amp;ROW())="PPP"</formula>
    </cfRule>
    <cfRule type="expression" dxfId="11137" priority="1581">
      <formula>INDIRECT("K"&amp;ROW())="Author"</formula>
    </cfRule>
  </conditionalFormatting>
  <conditionalFormatting sqref="C67:L67">
    <cfRule type="expression" dxfId="11136" priority="1569">
      <formula>INDIRECT("K"&amp;ROW())="Office"</formula>
    </cfRule>
    <cfRule type="expression" dxfId="11135" priority="1570">
      <formula>INDIRECT("K"&amp;ROW())="Editor"</formula>
    </cfRule>
    <cfRule type="expression" dxfId="11134" priority="1571">
      <formula>INDIRECT("K"&amp;ROW())="PPP"</formula>
    </cfRule>
    <cfRule type="expression" dxfId="11133" priority="1572">
      <formula>INDIRECT("K"&amp;ROW())="Author"</formula>
    </cfRule>
  </conditionalFormatting>
  <conditionalFormatting sqref="M66">
    <cfRule type="expression" dxfId="11132" priority="1560">
      <formula>INDIRECT("J"&amp;ROW())="Office"</formula>
    </cfRule>
    <cfRule type="expression" dxfId="11131" priority="1561">
      <formula>INDIRECT("J"&amp;ROW())="Editor"</formula>
    </cfRule>
    <cfRule type="expression" dxfId="11130" priority="1562">
      <formula>INDIRECT("J"&amp;ROW())="PPP"</formula>
    </cfRule>
    <cfRule type="expression" dxfId="11129" priority="1563">
      <formula>INDIRECT("J"&amp;ROW())="Author"</formula>
    </cfRule>
    <cfRule type="expression" dxfId="11128" priority="1564">
      <formula>INDIRECT("J"&amp;ROW())="Author"</formula>
    </cfRule>
  </conditionalFormatting>
  <conditionalFormatting sqref="M66">
    <cfRule type="expression" dxfId="11127" priority="1565">
      <formula>INDIRECT("K"&amp;ROW())="Office"</formula>
    </cfRule>
    <cfRule type="expression" dxfId="11126" priority="1566">
      <formula>INDIRECT("K"&amp;ROW())="Editor"</formula>
    </cfRule>
    <cfRule type="expression" dxfId="11125" priority="1567">
      <formula>INDIRECT("K"&amp;ROW())="PPP"</formula>
    </cfRule>
    <cfRule type="expression" dxfId="11124" priority="1568">
      <formula>INDIRECT("K"&amp;ROW())="Author"</formula>
    </cfRule>
  </conditionalFormatting>
  <conditionalFormatting sqref="N66">
    <cfRule type="expression" dxfId="11123" priority="1551">
      <formula>INDIRECT("J"&amp;ROW())="Office"</formula>
    </cfRule>
    <cfRule type="expression" dxfId="11122" priority="1552">
      <formula>INDIRECT("J"&amp;ROW())="Editor"</formula>
    </cfRule>
    <cfRule type="expression" dxfId="11121" priority="1553">
      <formula>INDIRECT("J"&amp;ROW())="PPP"</formula>
    </cfRule>
    <cfRule type="expression" dxfId="11120" priority="1554">
      <formula>INDIRECT("J"&amp;ROW())="Author"</formula>
    </cfRule>
    <cfRule type="expression" dxfId="11119" priority="1555">
      <formula>INDIRECT("J"&amp;ROW())="Author"</formula>
    </cfRule>
  </conditionalFormatting>
  <conditionalFormatting sqref="N66">
    <cfRule type="expression" dxfId="11118" priority="1556">
      <formula>INDIRECT("K"&amp;ROW())="Office"</formula>
    </cfRule>
    <cfRule type="expression" dxfId="11117" priority="1557">
      <formula>INDIRECT("K"&amp;ROW())="Editor"</formula>
    </cfRule>
    <cfRule type="expression" dxfId="11116" priority="1558">
      <formula>INDIRECT("K"&amp;ROW())="PPP"</formula>
    </cfRule>
    <cfRule type="expression" dxfId="11115" priority="1559">
      <formula>INDIRECT("K"&amp;ROW())="Author"</formula>
    </cfRule>
  </conditionalFormatting>
  <conditionalFormatting sqref="C66:L66">
    <cfRule type="expression" dxfId="11114" priority="1547">
      <formula>INDIRECT("K"&amp;ROW())="Office"</formula>
    </cfRule>
    <cfRule type="expression" dxfId="11113" priority="1548">
      <formula>INDIRECT("K"&amp;ROW())="Editor"</formula>
    </cfRule>
    <cfRule type="expression" dxfId="11112" priority="1549">
      <formula>INDIRECT("K"&amp;ROW())="PPP"</formula>
    </cfRule>
    <cfRule type="expression" dxfId="11111" priority="1550">
      <formula>INDIRECT("K"&amp;ROW())="Author"</formula>
    </cfRule>
  </conditionalFormatting>
  <conditionalFormatting sqref="M65">
    <cfRule type="expression" dxfId="11110" priority="1538">
      <formula>INDIRECT("J"&amp;ROW())="Office"</formula>
    </cfRule>
    <cfRule type="expression" dxfId="11109" priority="1539">
      <formula>INDIRECT("J"&amp;ROW())="Editor"</formula>
    </cfRule>
    <cfRule type="expression" dxfId="11108" priority="1540">
      <formula>INDIRECT("J"&amp;ROW())="PPP"</formula>
    </cfRule>
    <cfRule type="expression" dxfId="11107" priority="1541">
      <formula>INDIRECT("J"&amp;ROW())="Author"</formula>
    </cfRule>
    <cfRule type="expression" dxfId="11106" priority="1542">
      <formula>INDIRECT("J"&amp;ROW())="Author"</formula>
    </cfRule>
  </conditionalFormatting>
  <conditionalFormatting sqref="M65">
    <cfRule type="expression" dxfId="11105" priority="1543">
      <formula>INDIRECT("K"&amp;ROW())="Office"</formula>
    </cfRule>
    <cfRule type="expression" dxfId="11104" priority="1544">
      <formula>INDIRECT("K"&amp;ROW())="Editor"</formula>
    </cfRule>
    <cfRule type="expression" dxfId="11103" priority="1545">
      <formula>INDIRECT("K"&amp;ROW())="PPP"</formula>
    </cfRule>
    <cfRule type="expression" dxfId="11102" priority="1546">
      <formula>INDIRECT("K"&amp;ROW())="Author"</formula>
    </cfRule>
  </conditionalFormatting>
  <conditionalFormatting sqref="N65">
    <cfRule type="expression" dxfId="11101" priority="1529">
      <formula>INDIRECT("J"&amp;ROW())="Office"</formula>
    </cfRule>
    <cfRule type="expression" dxfId="11100" priority="1530">
      <formula>INDIRECT("J"&amp;ROW())="Editor"</formula>
    </cfRule>
    <cfRule type="expression" dxfId="11099" priority="1531">
      <formula>INDIRECT("J"&amp;ROW())="PPP"</formula>
    </cfRule>
    <cfRule type="expression" dxfId="11098" priority="1532">
      <formula>INDIRECT("J"&amp;ROW())="Author"</formula>
    </cfRule>
    <cfRule type="expression" dxfId="11097" priority="1533">
      <formula>INDIRECT("J"&amp;ROW())="Author"</formula>
    </cfRule>
  </conditionalFormatting>
  <conditionalFormatting sqref="N65">
    <cfRule type="expression" dxfId="11096" priority="1534">
      <formula>INDIRECT("K"&amp;ROW())="Office"</formula>
    </cfRule>
    <cfRule type="expression" dxfId="11095" priority="1535">
      <formula>INDIRECT("K"&amp;ROW())="Editor"</formula>
    </cfRule>
    <cfRule type="expression" dxfId="11094" priority="1536">
      <formula>INDIRECT("K"&amp;ROW())="PPP"</formula>
    </cfRule>
    <cfRule type="expression" dxfId="11093" priority="1537">
      <formula>INDIRECT("K"&amp;ROW())="Author"</formula>
    </cfRule>
  </conditionalFormatting>
  <conditionalFormatting sqref="C65:L65">
    <cfRule type="expression" dxfId="11092" priority="1525">
      <formula>INDIRECT("K"&amp;ROW())="Office"</formula>
    </cfRule>
    <cfRule type="expression" dxfId="11091" priority="1526">
      <formula>INDIRECT("K"&amp;ROW())="Editor"</formula>
    </cfRule>
    <cfRule type="expression" dxfId="11090" priority="1527">
      <formula>INDIRECT("K"&amp;ROW())="PPP"</formula>
    </cfRule>
    <cfRule type="expression" dxfId="11089" priority="1528">
      <formula>INDIRECT("K"&amp;ROW())="Author"</formula>
    </cfRule>
  </conditionalFormatting>
  <conditionalFormatting sqref="M64">
    <cfRule type="expression" dxfId="11088" priority="1516">
      <formula>INDIRECT("J"&amp;ROW())="Office"</formula>
    </cfRule>
    <cfRule type="expression" dxfId="11087" priority="1517">
      <formula>INDIRECT("J"&amp;ROW())="Editor"</formula>
    </cfRule>
    <cfRule type="expression" dxfId="11086" priority="1518">
      <formula>INDIRECT("J"&amp;ROW())="PPP"</formula>
    </cfRule>
    <cfRule type="expression" dxfId="11085" priority="1519">
      <formula>INDIRECT("J"&amp;ROW())="Author"</formula>
    </cfRule>
    <cfRule type="expression" dxfId="11084" priority="1520">
      <formula>INDIRECT("J"&amp;ROW())="Author"</formula>
    </cfRule>
  </conditionalFormatting>
  <conditionalFormatting sqref="M64">
    <cfRule type="expression" dxfId="11083" priority="1521">
      <formula>INDIRECT("K"&amp;ROW())="Office"</formula>
    </cfRule>
    <cfRule type="expression" dxfId="11082" priority="1522">
      <formula>INDIRECT("K"&amp;ROW())="Editor"</formula>
    </cfRule>
    <cfRule type="expression" dxfId="11081" priority="1523">
      <formula>INDIRECT("K"&amp;ROW())="PPP"</formula>
    </cfRule>
    <cfRule type="expression" dxfId="11080" priority="1524">
      <formula>INDIRECT("K"&amp;ROW())="Author"</formula>
    </cfRule>
  </conditionalFormatting>
  <conditionalFormatting sqref="N64">
    <cfRule type="expression" dxfId="11079" priority="1507">
      <formula>INDIRECT("J"&amp;ROW())="Office"</formula>
    </cfRule>
    <cfRule type="expression" dxfId="11078" priority="1508">
      <formula>INDIRECT("J"&amp;ROW())="Editor"</formula>
    </cfRule>
    <cfRule type="expression" dxfId="11077" priority="1509">
      <formula>INDIRECT("J"&amp;ROW())="PPP"</formula>
    </cfRule>
    <cfRule type="expression" dxfId="11076" priority="1510">
      <formula>INDIRECT("J"&amp;ROW())="Author"</formula>
    </cfRule>
    <cfRule type="expression" dxfId="11075" priority="1511">
      <formula>INDIRECT("J"&amp;ROW())="Author"</formula>
    </cfRule>
  </conditionalFormatting>
  <conditionalFormatting sqref="N64">
    <cfRule type="expression" dxfId="11074" priority="1512">
      <formula>INDIRECT("K"&amp;ROW())="Office"</formula>
    </cfRule>
    <cfRule type="expression" dxfId="11073" priority="1513">
      <formula>INDIRECT("K"&amp;ROW())="Editor"</formula>
    </cfRule>
    <cfRule type="expression" dxfId="11072" priority="1514">
      <formula>INDIRECT("K"&amp;ROW())="PPP"</formula>
    </cfRule>
    <cfRule type="expression" dxfId="11071" priority="1515">
      <formula>INDIRECT("K"&amp;ROW())="Author"</formula>
    </cfRule>
  </conditionalFormatting>
  <conditionalFormatting sqref="C64:L64">
    <cfRule type="expression" dxfId="11070" priority="1503">
      <formula>INDIRECT("K"&amp;ROW())="Office"</formula>
    </cfRule>
    <cfRule type="expression" dxfId="11069" priority="1504">
      <formula>INDIRECT("K"&amp;ROW())="Editor"</formula>
    </cfRule>
    <cfRule type="expression" dxfId="11068" priority="1505">
      <formula>INDIRECT("K"&amp;ROW())="PPP"</formula>
    </cfRule>
    <cfRule type="expression" dxfId="11067" priority="1506">
      <formula>INDIRECT("K"&amp;ROW())="Author"</formula>
    </cfRule>
  </conditionalFormatting>
  <conditionalFormatting sqref="M63">
    <cfRule type="expression" dxfId="11066" priority="1494">
      <formula>INDIRECT("J"&amp;ROW())="Office"</formula>
    </cfRule>
    <cfRule type="expression" dxfId="11065" priority="1495">
      <formula>INDIRECT("J"&amp;ROW())="Editor"</formula>
    </cfRule>
    <cfRule type="expression" dxfId="11064" priority="1496">
      <formula>INDIRECT("J"&amp;ROW())="PPP"</formula>
    </cfRule>
    <cfRule type="expression" dxfId="11063" priority="1497">
      <formula>INDIRECT("J"&amp;ROW())="Author"</formula>
    </cfRule>
    <cfRule type="expression" dxfId="11062" priority="1498">
      <formula>INDIRECT("J"&amp;ROW())="Author"</formula>
    </cfRule>
  </conditionalFormatting>
  <conditionalFormatting sqref="M63">
    <cfRule type="expression" dxfId="11061" priority="1499">
      <formula>INDIRECT("K"&amp;ROW())="Office"</formula>
    </cfRule>
    <cfRule type="expression" dxfId="11060" priority="1500">
      <formula>INDIRECT("K"&amp;ROW())="Editor"</formula>
    </cfRule>
    <cfRule type="expression" dxfId="11059" priority="1501">
      <formula>INDIRECT("K"&amp;ROW())="PPP"</formula>
    </cfRule>
    <cfRule type="expression" dxfId="11058" priority="1502">
      <formula>INDIRECT("K"&amp;ROW())="Author"</formula>
    </cfRule>
  </conditionalFormatting>
  <conditionalFormatting sqref="N63">
    <cfRule type="expression" dxfId="11057" priority="1485">
      <formula>INDIRECT("J"&amp;ROW())="Office"</formula>
    </cfRule>
    <cfRule type="expression" dxfId="11056" priority="1486">
      <formula>INDIRECT("J"&amp;ROW())="Editor"</formula>
    </cfRule>
    <cfRule type="expression" dxfId="11055" priority="1487">
      <formula>INDIRECT("J"&amp;ROW())="PPP"</formula>
    </cfRule>
    <cfRule type="expression" dxfId="11054" priority="1488">
      <formula>INDIRECT("J"&amp;ROW())="Author"</formula>
    </cfRule>
    <cfRule type="expression" dxfId="11053" priority="1489">
      <formula>INDIRECT("J"&amp;ROW())="Author"</formula>
    </cfRule>
  </conditionalFormatting>
  <conditionalFormatting sqref="N63">
    <cfRule type="expression" dxfId="11052" priority="1490">
      <formula>INDIRECT("K"&amp;ROW())="Office"</formula>
    </cfRule>
    <cfRule type="expression" dxfId="11051" priority="1491">
      <formula>INDIRECT("K"&amp;ROW())="Editor"</formula>
    </cfRule>
    <cfRule type="expression" dxfId="11050" priority="1492">
      <formula>INDIRECT("K"&amp;ROW())="PPP"</formula>
    </cfRule>
    <cfRule type="expression" dxfId="11049" priority="1493">
      <formula>INDIRECT("K"&amp;ROW())="Author"</formula>
    </cfRule>
  </conditionalFormatting>
  <conditionalFormatting sqref="C63:L63">
    <cfRule type="expression" dxfId="11048" priority="1481">
      <formula>INDIRECT("K"&amp;ROW())="Office"</formula>
    </cfRule>
    <cfRule type="expression" dxfId="11047" priority="1482">
      <formula>INDIRECT("K"&amp;ROW())="Editor"</formula>
    </cfRule>
    <cfRule type="expression" dxfId="11046" priority="1483">
      <formula>INDIRECT("K"&amp;ROW())="PPP"</formula>
    </cfRule>
    <cfRule type="expression" dxfId="11045" priority="1484">
      <formula>INDIRECT("K"&amp;ROW())="Author"</formula>
    </cfRule>
  </conditionalFormatting>
  <conditionalFormatting sqref="M61:M62">
    <cfRule type="expression" dxfId="11044" priority="1410">
      <formula>INDIRECT("J"&amp;ROW())="Office"</formula>
    </cfRule>
    <cfRule type="expression" dxfId="11043" priority="1411">
      <formula>INDIRECT("J"&amp;ROW())="Editor"</formula>
    </cfRule>
    <cfRule type="expression" dxfId="11042" priority="1412">
      <formula>INDIRECT("J"&amp;ROW())="PPP"</formula>
    </cfRule>
    <cfRule type="expression" dxfId="11041" priority="1413">
      <formula>INDIRECT("J"&amp;ROW())="Author"</formula>
    </cfRule>
    <cfRule type="expression" dxfId="11040" priority="1414">
      <formula>INDIRECT("J"&amp;ROW())="Author"</formula>
    </cfRule>
  </conditionalFormatting>
  <conditionalFormatting sqref="M61:M62">
    <cfRule type="expression" dxfId="11039" priority="1415">
      <formula>INDIRECT("K"&amp;ROW())="Office"</formula>
    </cfRule>
    <cfRule type="expression" dxfId="11038" priority="1416">
      <formula>INDIRECT("K"&amp;ROW())="Editor"</formula>
    </cfRule>
    <cfRule type="expression" dxfId="11037" priority="1417">
      <formula>INDIRECT("K"&amp;ROW())="PPP"</formula>
    </cfRule>
    <cfRule type="expression" dxfId="11036" priority="1418">
      <formula>INDIRECT("K"&amp;ROW())="Author"</formula>
    </cfRule>
  </conditionalFormatting>
  <conditionalFormatting sqref="N61:N62">
    <cfRule type="expression" dxfId="11035" priority="1401">
      <formula>INDIRECT("J"&amp;ROW())="Office"</formula>
    </cfRule>
    <cfRule type="expression" dxfId="11034" priority="1402">
      <formula>INDIRECT("J"&amp;ROW())="Editor"</formula>
    </cfRule>
    <cfRule type="expression" dxfId="11033" priority="1403">
      <formula>INDIRECT("J"&amp;ROW())="PPP"</formula>
    </cfRule>
    <cfRule type="expression" dxfId="11032" priority="1404">
      <formula>INDIRECT("J"&amp;ROW())="Author"</formula>
    </cfRule>
    <cfRule type="expression" dxfId="11031" priority="1405">
      <formula>INDIRECT("J"&amp;ROW())="Author"</formula>
    </cfRule>
  </conditionalFormatting>
  <conditionalFormatting sqref="N61:N62">
    <cfRule type="expression" dxfId="11030" priority="1406">
      <formula>INDIRECT("K"&amp;ROW())="Office"</formula>
    </cfRule>
    <cfRule type="expression" dxfId="11029" priority="1407">
      <formula>INDIRECT("K"&amp;ROW())="Editor"</formula>
    </cfRule>
    <cfRule type="expression" dxfId="11028" priority="1408">
      <formula>INDIRECT("K"&amp;ROW())="PPP"</formula>
    </cfRule>
    <cfRule type="expression" dxfId="11027" priority="1409">
      <formula>INDIRECT("K"&amp;ROW())="Author"</formula>
    </cfRule>
  </conditionalFormatting>
  <conditionalFormatting sqref="C61:L62">
    <cfRule type="expression" dxfId="11026" priority="1397">
      <formula>INDIRECT("K"&amp;ROW())="Office"</formula>
    </cfRule>
    <cfRule type="expression" dxfId="11025" priority="1398">
      <formula>INDIRECT("K"&amp;ROW())="Editor"</formula>
    </cfRule>
    <cfRule type="expression" dxfId="11024" priority="1399">
      <formula>INDIRECT("K"&amp;ROW())="PPP"</formula>
    </cfRule>
    <cfRule type="expression" dxfId="11023" priority="1400">
      <formula>INDIRECT("K"&amp;ROW())="Author"</formula>
    </cfRule>
  </conditionalFormatting>
  <conditionalFormatting sqref="M60">
    <cfRule type="expression" dxfId="11022" priority="1388">
      <formula>INDIRECT("J"&amp;ROW())="Office"</formula>
    </cfRule>
    <cfRule type="expression" dxfId="11021" priority="1389">
      <formula>INDIRECT("J"&amp;ROW())="Editor"</formula>
    </cfRule>
    <cfRule type="expression" dxfId="11020" priority="1390">
      <formula>INDIRECT("J"&amp;ROW())="PPP"</formula>
    </cfRule>
    <cfRule type="expression" dxfId="11019" priority="1391">
      <formula>INDIRECT("J"&amp;ROW())="Author"</formula>
    </cfRule>
    <cfRule type="expression" dxfId="11018" priority="1392">
      <formula>INDIRECT("J"&amp;ROW())="Author"</formula>
    </cfRule>
  </conditionalFormatting>
  <conditionalFormatting sqref="M60">
    <cfRule type="expression" dxfId="11017" priority="1393">
      <formula>INDIRECT("K"&amp;ROW())="Office"</formula>
    </cfRule>
    <cfRule type="expression" dxfId="11016" priority="1394">
      <formula>INDIRECT("K"&amp;ROW())="Editor"</formula>
    </cfRule>
    <cfRule type="expression" dxfId="11015" priority="1395">
      <formula>INDIRECT("K"&amp;ROW())="PPP"</formula>
    </cfRule>
    <cfRule type="expression" dxfId="11014" priority="1396">
      <formula>INDIRECT("K"&amp;ROW())="Author"</formula>
    </cfRule>
  </conditionalFormatting>
  <conditionalFormatting sqref="N60">
    <cfRule type="expression" dxfId="11013" priority="1379">
      <formula>INDIRECT("J"&amp;ROW())="Office"</formula>
    </cfRule>
    <cfRule type="expression" dxfId="11012" priority="1380">
      <formula>INDIRECT("J"&amp;ROW())="Editor"</formula>
    </cfRule>
    <cfRule type="expression" dxfId="11011" priority="1381">
      <formula>INDIRECT("J"&amp;ROW())="PPP"</formula>
    </cfRule>
    <cfRule type="expression" dxfId="11010" priority="1382">
      <formula>INDIRECT("J"&amp;ROW())="Author"</formula>
    </cfRule>
    <cfRule type="expression" dxfId="11009" priority="1383">
      <formula>INDIRECT("J"&amp;ROW())="Author"</formula>
    </cfRule>
  </conditionalFormatting>
  <conditionalFormatting sqref="N60">
    <cfRule type="expression" dxfId="11008" priority="1384">
      <formula>INDIRECT("K"&amp;ROW())="Office"</formula>
    </cfRule>
    <cfRule type="expression" dxfId="11007" priority="1385">
      <formula>INDIRECT("K"&amp;ROW())="Editor"</formula>
    </cfRule>
    <cfRule type="expression" dxfId="11006" priority="1386">
      <formula>INDIRECT("K"&amp;ROW())="PPP"</formula>
    </cfRule>
    <cfRule type="expression" dxfId="11005" priority="1387">
      <formula>INDIRECT("K"&amp;ROW())="Author"</formula>
    </cfRule>
  </conditionalFormatting>
  <conditionalFormatting sqref="C60:L60">
    <cfRule type="expression" dxfId="11004" priority="1375">
      <formula>INDIRECT("K"&amp;ROW())="Office"</formula>
    </cfRule>
    <cfRule type="expression" dxfId="11003" priority="1376">
      <formula>INDIRECT("K"&amp;ROW())="Editor"</formula>
    </cfRule>
    <cfRule type="expression" dxfId="11002" priority="1377">
      <formula>INDIRECT("K"&amp;ROW())="PPP"</formula>
    </cfRule>
    <cfRule type="expression" dxfId="11001" priority="1378">
      <formula>INDIRECT("K"&amp;ROW())="Author"</formula>
    </cfRule>
  </conditionalFormatting>
  <conditionalFormatting sqref="M59">
    <cfRule type="expression" dxfId="11000" priority="1366">
      <formula>INDIRECT("J"&amp;ROW())="Office"</formula>
    </cfRule>
    <cfRule type="expression" dxfId="10999" priority="1367">
      <formula>INDIRECT("J"&amp;ROW())="Editor"</formula>
    </cfRule>
    <cfRule type="expression" dxfId="10998" priority="1368">
      <formula>INDIRECT("J"&amp;ROW())="PPP"</formula>
    </cfRule>
    <cfRule type="expression" dxfId="10997" priority="1369">
      <formula>INDIRECT("J"&amp;ROW())="Author"</formula>
    </cfRule>
    <cfRule type="expression" dxfId="10996" priority="1370">
      <formula>INDIRECT("J"&amp;ROW())="Author"</formula>
    </cfRule>
  </conditionalFormatting>
  <conditionalFormatting sqref="M59">
    <cfRule type="expression" dxfId="10995" priority="1371">
      <formula>INDIRECT("K"&amp;ROW())="Office"</formula>
    </cfRule>
    <cfRule type="expression" dxfId="10994" priority="1372">
      <formula>INDIRECT("K"&amp;ROW())="Editor"</formula>
    </cfRule>
    <cfRule type="expression" dxfId="10993" priority="1373">
      <formula>INDIRECT("K"&amp;ROW())="PPP"</formula>
    </cfRule>
    <cfRule type="expression" dxfId="10992" priority="1374">
      <formula>INDIRECT("K"&amp;ROW())="Author"</formula>
    </cfRule>
  </conditionalFormatting>
  <conditionalFormatting sqref="N59">
    <cfRule type="expression" dxfId="10991" priority="1357">
      <formula>INDIRECT("J"&amp;ROW())="Office"</formula>
    </cfRule>
    <cfRule type="expression" dxfId="10990" priority="1358">
      <formula>INDIRECT("J"&amp;ROW())="Editor"</formula>
    </cfRule>
    <cfRule type="expression" dxfId="10989" priority="1359">
      <formula>INDIRECT("J"&amp;ROW())="PPP"</formula>
    </cfRule>
    <cfRule type="expression" dxfId="10988" priority="1360">
      <formula>INDIRECT("J"&amp;ROW())="Author"</formula>
    </cfRule>
    <cfRule type="expression" dxfId="10987" priority="1361">
      <formula>INDIRECT("J"&amp;ROW())="Author"</formula>
    </cfRule>
  </conditionalFormatting>
  <conditionalFormatting sqref="N59">
    <cfRule type="expression" dxfId="10986" priority="1362">
      <formula>INDIRECT("K"&amp;ROW())="Office"</formula>
    </cfRule>
    <cfRule type="expression" dxfId="10985" priority="1363">
      <formula>INDIRECT("K"&amp;ROW())="Editor"</formula>
    </cfRule>
    <cfRule type="expression" dxfId="10984" priority="1364">
      <formula>INDIRECT("K"&amp;ROW())="PPP"</formula>
    </cfRule>
    <cfRule type="expression" dxfId="10983" priority="1365">
      <formula>INDIRECT("K"&amp;ROW())="Author"</formula>
    </cfRule>
  </conditionalFormatting>
  <conditionalFormatting sqref="C59:L59">
    <cfRule type="expression" dxfId="10982" priority="1353">
      <formula>INDIRECT("K"&amp;ROW())="Office"</formula>
    </cfRule>
    <cfRule type="expression" dxfId="10981" priority="1354">
      <formula>INDIRECT("K"&amp;ROW())="Editor"</formula>
    </cfRule>
    <cfRule type="expression" dxfId="10980" priority="1355">
      <formula>INDIRECT("K"&amp;ROW())="PPP"</formula>
    </cfRule>
    <cfRule type="expression" dxfId="10979" priority="1356">
      <formula>INDIRECT("K"&amp;ROW())="Author"</formula>
    </cfRule>
  </conditionalFormatting>
  <conditionalFormatting sqref="M55:M57">
    <cfRule type="expression" dxfId="10978" priority="1322">
      <formula>INDIRECT("J"&amp;ROW())="Office"</formula>
    </cfRule>
    <cfRule type="expression" dxfId="10977" priority="1323">
      <formula>INDIRECT("J"&amp;ROW())="Editor"</formula>
    </cfRule>
    <cfRule type="expression" dxfId="10976" priority="1324">
      <formula>INDIRECT("J"&amp;ROW())="PPP"</formula>
    </cfRule>
    <cfRule type="expression" dxfId="10975" priority="1325">
      <formula>INDIRECT("J"&amp;ROW())="Author"</formula>
    </cfRule>
    <cfRule type="expression" dxfId="10974" priority="1326">
      <formula>INDIRECT("J"&amp;ROW())="Author"</formula>
    </cfRule>
  </conditionalFormatting>
  <conditionalFormatting sqref="M55:M57">
    <cfRule type="expression" dxfId="10973" priority="1327">
      <formula>INDIRECT("K"&amp;ROW())="Office"</formula>
    </cfRule>
    <cfRule type="expression" dxfId="10972" priority="1328">
      <formula>INDIRECT("K"&amp;ROW())="Editor"</formula>
    </cfRule>
    <cfRule type="expression" dxfId="10971" priority="1329">
      <formula>INDIRECT("K"&amp;ROW())="PPP"</formula>
    </cfRule>
    <cfRule type="expression" dxfId="10970" priority="1330">
      <formula>INDIRECT("K"&amp;ROW())="Author"</formula>
    </cfRule>
  </conditionalFormatting>
  <conditionalFormatting sqref="N55:N57">
    <cfRule type="expression" dxfId="10969" priority="1313">
      <formula>INDIRECT("J"&amp;ROW())="Office"</formula>
    </cfRule>
    <cfRule type="expression" dxfId="10968" priority="1314">
      <formula>INDIRECT("J"&amp;ROW())="Editor"</formula>
    </cfRule>
    <cfRule type="expression" dxfId="10967" priority="1315">
      <formula>INDIRECT("J"&amp;ROW())="PPP"</formula>
    </cfRule>
    <cfRule type="expression" dxfId="10966" priority="1316">
      <formula>INDIRECT("J"&amp;ROW())="Author"</formula>
    </cfRule>
    <cfRule type="expression" dxfId="10965" priority="1317">
      <formula>INDIRECT("J"&amp;ROW())="Author"</formula>
    </cfRule>
  </conditionalFormatting>
  <conditionalFormatting sqref="N55:N57">
    <cfRule type="expression" dxfId="10964" priority="1318">
      <formula>INDIRECT("K"&amp;ROW())="Office"</formula>
    </cfRule>
    <cfRule type="expression" dxfId="10963" priority="1319">
      <formula>INDIRECT("K"&amp;ROW())="Editor"</formula>
    </cfRule>
    <cfRule type="expression" dxfId="10962" priority="1320">
      <formula>INDIRECT("K"&amp;ROW())="PPP"</formula>
    </cfRule>
    <cfRule type="expression" dxfId="10961" priority="1321">
      <formula>INDIRECT("K"&amp;ROW())="Author"</formula>
    </cfRule>
  </conditionalFormatting>
  <conditionalFormatting sqref="C55:L57">
    <cfRule type="expression" dxfId="10960" priority="1309">
      <formula>INDIRECT("K"&amp;ROW())="Office"</formula>
    </cfRule>
    <cfRule type="expression" dxfId="10959" priority="1310">
      <formula>INDIRECT("K"&amp;ROW())="Editor"</formula>
    </cfRule>
    <cfRule type="expression" dxfId="10958" priority="1311">
      <formula>INDIRECT("K"&amp;ROW())="PPP"</formula>
    </cfRule>
    <cfRule type="expression" dxfId="10957" priority="1312">
      <formula>INDIRECT("K"&amp;ROW())="Author"</formula>
    </cfRule>
  </conditionalFormatting>
  <conditionalFormatting sqref="M54">
    <cfRule type="expression" dxfId="10956" priority="1300">
      <formula>INDIRECT("J"&amp;ROW())="Office"</formula>
    </cfRule>
    <cfRule type="expression" dxfId="10955" priority="1301">
      <formula>INDIRECT("J"&amp;ROW())="Editor"</formula>
    </cfRule>
    <cfRule type="expression" dxfId="10954" priority="1302">
      <formula>INDIRECT("J"&amp;ROW())="PPP"</formula>
    </cfRule>
    <cfRule type="expression" dxfId="10953" priority="1303">
      <formula>INDIRECT("J"&amp;ROW())="Author"</formula>
    </cfRule>
    <cfRule type="expression" dxfId="10952" priority="1304">
      <formula>INDIRECT("J"&amp;ROW())="Author"</formula>
    </cfRule>
  </conditionalFormatting>
  <conditionalFormatting sqref="M54">
    <cfRule type="expression" dxfId="10951" priority="1305">
      <formula>INDIRECT("K"&amp;ROW())="Office"</formula>
    </cfRule>
    <cfRule type="expression" dxfId="10950" priority="1306">
      <formula>INDIRECT("K"&amp;ROW())="Editor"</formula>
    </cfRule>
    <cfRule type="expression" dxfId="10949" priority="1307">
      <formula>INDIRECT("K"&amp;ROW())="PPP"</formula>
    </cfRule>
    <cfRule type="expression" dxfId="10948" priority="1308">
      <formula>INDIRECT("K"&amp;ROW())="Author"</formula>
    </cfRule>
  </conditionalFormatting>
  <conditionalFormatting sqref="N54">
    <cfRule type="expression" dxfId="10947" priority="1291">
      <formula>INDIRECT("J"&amp;ROW())="Office"</formula>
    </cfRule>
    <cfRule type="expression" dxfId="10946" priority="1292">
      <formula>INDIRECT("J"&amp;ROW())="Editor"</formula>
    </cfRule>
    <cfRule type="expression" dxfId="10945" priority="1293">
      <formula>INDIRECT("J"&amp;ROW())="PPP"</formula>
    </cfRule>
    <cfRule type="expression" dxfId="10944" priority="1294">
      <formula>INDIRECT("J"&amp;ROW())="Author"</formula>
    </cfRule>
    <cfRule type="expression" dxfId="10943" priority="1295">
      <formula>INDIRECT("J"&amp;ROW())="Author"</formula>
    </cfRule>
  </conditionalFormatting>
  <conditionalFormatting sqref="N54">
    <cfRule type="expression" dxfId="10942" priority="1296">
      <formula>INDIRECT("K"&amp;ROW())="Office"</formula>
    </cfRule>
    <cfRule type="expression" dxfId="10941" priority="1297">
      <formula>INDIRECT("K"&amp;ROW())="Editor"</formula>
    </cfRule>
    <cfRule type="expression" dxfId="10940" priority="1298">
      <formula>INDIRECT("K"&amp;ROW())="PPP"</formula>
    </cfRule>
    <cfRule type="expression" dxfId="10939" priority="1299">
      <formula>INDIRECT("K"&amp;ROW())="Author"</formula>
    </cfRule>
  </conditionalFormatting>
  <conditionalFormatting sqref="C54:L54">
    <cfRule type="expression" dxfId="10938" priority="1287">
      <formula>INDIRECT("K"&amp;ROW())="Office"</formula>
    </cfRule>
    <cfRule type="expression" dxfId="10937" priority="1288">
      <formula>INDIRECT("K"&amp;ROW())="Editor"</formula>
    </cfRule>
    <cfRule type="expression" dxfId="10936" priority="1289">
      <formula>INDIRECT("K"&amp;ROW())="PPP"</formula>
    </cfRule>
    <cfRule type="expression" dxfId="10935" priority="1290">
      <formula>INDIRECT("K"&amp;ROW())="Author"</formula>
    </cfRule>
  </conditionalFormatting>
  <conditionalFormatting sqref="M53">
    <cfRule type="expression" dxfId="10934" priority="1278">
      <formula>INDIRECT("J"&amp;ROW())="Office"</formula>
    </cfRule>
    <cfRule type="expression" dxfId="10933" priority="1279">
      <formula>INDIRECT("J"&amp;ROW())="Editor"</formula>
    </cfRule>
    <cfRule type="expression" dxfId="10932" priority="1280">
      <formula>INDIRECT("J"&amp;ROW())="PPP"</formula>
    </cfRule>
    <cfRule type="expression" dxfId="10931" priority="1281">
      <formula>INDIRECT("J"&amp;ROW())="Author"</formula>
    </cfRule>
    <cfRule type="expression" dxfId="10930" priority="1282">
      <formula>INDIRECT("J"&amp;ROW())="Author"</formula>
    </cfRule>
  </conditionalFormatting>
  <conditionalFormatting sqref="M53">
    <cfRule type="expression" dxfId="10929" priority="1283">
      <formula>INDIRECT("K"&amp;ROW())="Office"</formula>
    </cfRule>
    <cfRule type="expression" dxfId="10928" priority="1284">
      <formula>INDIRECT("K"&amp;ROW())="Editor"</formula>
    </cfRule>
    <cfRule type="expression" dxfId="10927" priority="1285">
      <formula>INDIRECT("K"&amp;ROW())="PPP"</formula>
    </cfRule>
    <cfRule type="expression" dxfId="10926" priority="1286">
      <formula>INDIRECT("K"&amp;ROW())="Author"</formula>
    </cfRule>
  </conditionalFormatting>
  <conditionalFormatting sqref="N52:N53">
    <cfRule type="expression" dxfId="10925" priority="1269">
      <formula>INDIRECT("J"&amp;ROW())="Office"</formula>
    </cfRule>
    <cfRule type="expression" dxfId="10924" priority="1270">
      <formula>INDIRECT("J"&amp;ROW())="Editor"</formula>
    </cfRule>
    <cfRule type="expression" dxfId="10923" priority="1271">
      <formula>INDIRECT("J"&amp;ROW())="PPP"</formula>
    </cfRule>
    <cfRule type="expression" dxfId="10922" priority="1272">
      <formula>INDIRECT("J"&amp;ROW())="Author"</formula>
    </cfRule>
    <cfRule type="expression" dxfId="10921" priority="1273">
      <formula>INDIRECT("J"&amp;ROW())="Author"</formula>
    </cfRule>
  </conditionalFormatting>
  <conditionalFormatting sqref="N52:N53">
    <cfRule type="expression" dxfId="10920" priority="1274">
      <formula>INDIRECT("K"&amp;ROW())="Office"</formula>
    </cfRule>
    <cfRule type="expression" dxfId="10919" priority="1275">
      <formula>INDIRECT("K"&amp;ROW())="Editor"</formula>
    </cfRule>
    <cfRule type="expression" dxfId="10918" priority="1276">
      <formula>INDIRECT("K"&amp;ROW())="PPP"</formula>
    </cfRule>
    <cfRule type="expression" dxfId="10917" priority="1277">
      <formula>INDIRECT("K"&amp;ROW())="Author"</formula>
    </cfRule>
  </conditionalFormatting>
  <conditionalFormatting sqref="C53:L53">
    <cfRule type="expression" dxfId="10916" priority="1265">
      <formula>INDIRECT("K"&amp;ROW())="Office"</formula>
    </cfRule>
    <cfRule type="expression" dxfId="10915" priority="1266">
      <formula>INDIRECT("K"&amp;ROW())="Editor"</formula>
    </cfRule>
    <cfRule type="expression" dxfId="10914" priority="1267">
      <formula>INDIRECT("K"&amp;ROW())="PPP"</formula>
    </cfRule>
    <cfRule type="expression" dxfId="10913" priority="1268">
      <formula>INDIRECT("K"&amp;ROW())="Author"</formula>
    </cfRule>
  </conditionalFormatting>
  <conditionalFormatting sqref="M52">
    <cfRule type="expression" dxfId="10912" priority="1234">
      <formula>INDIRECT("J"&amp;ROW())="Office"</formula>
    </cfRule>
    <cfRule type="expression" dxfId="10911" priority="1235">
      <formula>INDIRECT("J"&amp;ROW())="Editor"</formula>
    </cfRule>
    <cfRule type="expression" dxfId="10910" priority="1236">
      <formula>INDIRECT("J"&amp;ROW())="PPP"</formula>
    </cfRule>
    <cfRule type="expression" dxfId="10909" priority="1237">
      <formula>INDIRECT("J"&amp;ROW())="Author"</formula>
    </cfRule>
    <cfRule type="expression" dxfId="10908" priority="1238">
      <formula>INDIRECT("J"&amp;ROW())="Author"</formula>
    </cfRule>
  </conditionalFormatting>
  <conditionalFormatting sqref="M52">
    <cfRule type="expression" dxfId="10907" priority="1239">
      <formula>INDIRECT("K"&amp;ROW())="Office"</formula>
    </cfRule>
    <cfRule type="expression" dxfId="10906" priority="1240">
      <formula>INDIRECT("K"&amp;ROW())="Editor"</formula>
    </cfRule>
    <cfRule type="expression" dxfId="10905" priority="1241">
      <formula>INDIRECT("K"&amp;ROW())="PPP"</formula>
    </cfRule>
    <cfRule type="expression" dxfId="10904" priority="1242">
      <formula>INDIRECT("K"&amp;ROW())="Author"</formula>
    </cfRule>
  </conditionalFormatting>
  <conditionalFormatting sqref="C52:L52">
    <cfRule type="expression" dxfId="10903" priority="1221">
      <formula>INDIRECT("K"&amp;ROW())="Office"</formula>
    </cfRule>
    <cfRule type="expression" dxfId="10902" priority="1222">
      <formula>INDIRECT("K"&amp;ROW())="Editor"</formula>
    </cfRule>
    <cfRule type="expression" dxfId="10901" priority="1223">
      <formula>INDIRECT("K"&amp;ROW())="PPP"</formula>
    </cfRule>
    <cfRule type="expression" dxfId="10900" priority="1224">
      <formula>INDIRECT("K"&amp;ROW())="Author"</formula>
    </cfRule>
  </conditionalFormatting>
  <conditionalFormatting sqref="M50:M51">
    <cfRule type="expression" dxfId="10899" priority="1203">
      <formula>INDIRECT("J"&amp;ROW())="Office"</formula>
    </cfRule>
    <cfRule type="expression" dxfId="10898" priority="1204">
      <formula>INDIRECT("J"&amp;ROW())="Editor"</formula>
    </cfRule>
    <cfRule type="expression" dxfId="10897" priority="1205">
      <formula>INDIRECT("J"&amp;ROW())="PPP"</formula>
    </cfRule>
    <cfRule type="expression" dxfId="10896" priority="1206">
      <formula>INDIRECT("J"&amp;ROW())="Author"</formula>
    </cfRule>
    <cfRule type="expression" dxfId="10895" priority="1207">
      <formula>INDIRECT("J"&amp;ROW())="Author"</formula>
    </cfRule>
  </conditionalFormatting>
  <conditionalFormatting sqref="M50:M51">
    <cfRule type="expression" dxfId="10894" priority="1208">
      <formula>INDIRECT("K"&amp;ROW())="Office"</formula>
    </cfRule>
    <cfRule type="expression" dxfId="10893" priority="1209">
      <formula>INDIRECT("K"&amp;ROW())="Editor"</formula>
    </cfRule>
    <cfRule type="expression" dxfId="10892" priority="1210">
      <formula>INDIRECT("K"&amp;ROW())="PPP"</formula>
    </cfRule>
    <cfRule type="expression" dxfId="10891" priority="1211">
      <formula>INDIRECT("K"&amp;ROW())="Author"</formula>
    </cfRule>
  </conditionalFormatting>
  <conditionalFormatting sqref="C51:L51">
    <cfRule type="expression" dxfId="10890" priority="1199">
      <formula>INDIRECT("K"&amp;ROW())="Office"</formula>
    </cfRule>
    <cfRule type="expression" dxfId="10889" priority="1200">
      <formula>INDIRECT("K"&amp;ROW())="Editor"</formula>
    </cfRule>
    <cfRule type="expression" dxfId="10888" priority="1201">
      <formula>INDIRECT("K"&amp;ROW())="PPP"</formula>
    </cfRule>
    <cfRule type="expression" dxfId="10887" priority="1202">
      <formula>INDIRECT("K"&amp;ROW())="Author"</formula>
    </cfRule>
  </conditionalFormatting>
  <conditionalFormatting sqref="M58">
    <cfRule type="expression" dxfId="10886" priority="1146">
      <formula>INDIRECT("J"&amp;ROW())="Office"</formula>
    </cfRule>
    <cfRule type="expression" dxfId="10885" priority="1147">
      <formula>INDIRECT("J"&amp;ROW())="Editor"</formula>
    </cfRule>
    <cfRule type="expression" dxfId="10884" priority="1148">
      <formula>INDIRECT("J"&amp;ROW())="PPP"</formula>
    </cfRule>
    <cfRule type="expression" dxfId="10883" priority="1149">
      <formula>INDIRECT("J"&amp;ROW())="Author"</formula>
    </cfRule>
    <cfRule type="expression" dxfId="10882" priority="1150">
      <formula>INDIRECT("J"&amp;ROW())="Author"</formula>
    </cfRule>
  </conditionalFormatting>
  <conditionalFormatting sqref="M58">
    <cfRule type="expression" dxfId="10881" priority="1151">
      <formula>INDIRECT("K"&amp;ROW())="Office"</formula>
    </cfRule>
    <cfRule type="expression" dxfId="10880" priority="1152">
      <formula>INDIRECT("K"&amp;ROW())="Editor"</formula>
    </cfRule>
    <cfRule type="expression" dxfId="10879" priority="1153">
      <formula>INDIRECT("K"&amp;ROW())="PPP"</formula>
    </cfRule>
    <cfRule type="expression" dxfId="10878" priority="1154">
      <formula>INDIRECT("K"&amp;ROW())="Author"</formula>
    </cfRule>
  </conditionalFormatting>
  <conditionalFormatting sqref="N58">
    <cfRule type="expression" dxfId="10877" priority="1137">
      <formula>INDIRECT("J"&amp;ROW())="Office"</formula>
    </cfRule>
    <cfRule type="expression" dxfId="10876" priority="1138">
      <formula>INDIRECT("J"&amp;ROW())="Editor"</formula>
    </cfRule>
    <cfRule type="expression" dxfId="10875" priority="1139">
      <formula>INDIRECT("J"&amp;ROW())="PPP"</formula>
    </cfRule>
    <cfRule type="expression" dxfId="10874" priority="1140">
      <formula>INDIRECT("J"&amp;ROW())="Author"</formula>
    </cfRule>
    <cfRule type="expression" dxfId="10873" priority="1141">
      <formula>INDIRECT("J"&amp;ROW())="Author"</formula>
    </cfRule>
  </conditionalFormatting>
  <conditionalFormatting sqref="N58">
    <cfRule type="expression" dxfId="10872" priority="1142">
      <formula>INDIRECT("K"&amp;ROW())="Office"</formula>
    </cfRule>
    <cfRule type="expression" dxfId="10871" priority="1143">
      <formula>INDIRECT("K"&amp;ROW())="Editor"</formula>
    </cfRule>
    <cfRule type="expression" dxfId="10870" priority="1144">
      <formula>INDIRECT("K"&amp;ROW())="PPP"</formula>
    </cfRule>
    <cfRule type="expression" dxfId="10869" priority="1145">
      <formula>INDIRECT("K"&amp;ROW())="Author"</formula>
    </cfRule>
  </conditionalFormatting>
  <conditionalFormatting sqref="C58:L58">
    <cfRule type="expression" dxfId="10868" priority="1133">
      <formula>INDIRECT("K"&amp;ROW())="Office"</formula>
    </cfRule>
    <cfRule type="expression" dxfId="10867" priority="1134">
      <formula>INDIRECT("K"&amp;ROW())="Editor"</formula>
    </cfRule>
    <cfRule type="expression" dxfId="10866" priority="1135">
      <formula>INDIRECT("K"&amp;ROW())="PPP"</formula>
    </cfRule>
    <cfRule type="expression" dxfId="10865" priority="1136">
      <formula>INDIRECT("K"&amp;ROW())="Author"</formula>
    </cfRule>
  </conditionalFormatting>
  <conditionalFormatting sqref="C50:L50">
    <cfRule type="expression" dxfId="10864" priority="1155">
      <formula>INDIRECT("K"&amp;ROW())="Office"</formula>
    </cfRule>
    <cfRule type="expression" dxfId="10863" priority="1156">
      <formula>INDIRECT("K"&amp;ROW())="Editor"</formula>
    </cfRule>
    <cfRule type="expression" dxfId="10862" priority="1157">
      <formula>INDIRECT("K"&amp;ROW())="PPP"</formula>
    </cfRule>
    <cfRule type="expression" dxfId="10861" priority="1158">
      <formula>INDIRECT("K"&amp;ROW())="Author"</formula>
    </cfRule>
  </conditionalFormatting>
  <conditionalFormatting sqref="M49">
    <cfRule type="expression" dxfId="10860" priority="1093">
      <formula>INDIRECT("J"&amp;ROW())="Office"</formula>
    </cfRule>
    <cfRule type="expression" dxfId="10859" priority="1094">
      <formula>INDIRECT("J"&amp;ROW())="Editor"</formula>
    </cfRule>
    <cfRule type="expression" dxfId="10858" priority="1095">
      <formula>INDIRECT("J"&amp;ROW())="PPP"</formula>
    </cfRule>
    <cfRule type="expression" dxfId="10857" priority="1096">
      <formula>INDIRECT("J"&amp;ROW())="Author"</formula>
    </cfRule>
    <cfRule type="expression" dxfId="10856" priority="1097">
      <formula>INDIRECT("J"&amp;ROW())="Author"</formula>
    </cfRule>
  </conditionalFormatting>
  <conditionalFormatting sqref="M49">
    <cfRule type="expression" dxfId="10855" priority="1098">
      <formula>INDIRECT("K"&amp;ROW())="Office"</formula>
    </cfRule>
    <cfRule type="expression" dxfId="10854" priority="1099">
      <formula>INDIRECT("K"&amp;ROW())="Editor"</formula>
    </cfRule>
    <cfRule type="expression" dxfId="10853" priority="1100">
      <formula>INDIRECT("K"&amp;ROW())="PPP"</formula>
    </cfRule>
    <cfRule type="expression" dxfId="10852" priority="1101">
      <formula>INDIRECT("K"&amp;ROW())="Author"</formula>
    </cfRule>
  </conditionalFormatting>
  <conditionalFormatting sqref="C49:L49">
    <cfRule type="expression" dxfId="10851" priority="1089">
      <formula>INDIRECT("K"&amp;ROW())="Office"</formula>
    </cfRule>
    <cfRule type="expression" dxfId="10850" priority="1090">
      <formula>INDIRECT("K"&amp;ROW())="Editor"</formula>
    </cfRule>
    <cfRule type="expression" dxfId="10849" priority="1091">
      <formula>INDIRECT("K"&amp;ROW())="PPP"</formula>
    </cfRule>
    <cfRule type="expression" dxfId="10848" priority="1092">
      <formula>INDIRECT("K"&amp;ROW())="Author"</formula>
    </cfRule>
  </conditionalFormatting>
  <conditionalFormatting sqref="C47:M47">
    <cfRule type="expression" dxfId="10847" priority="1063">
      <formula>INDIRECT("K"&amp;ROW())="Office"</formula>
    </cfRule>
    <cfRule type="expression" dxfId="10846" priority="1064">
      <formula>INDIRECT("K"&amp;ROW())="Editor"</formula>
    </cfRule>
    <cfRule type="expression" dxfId="10845" priority="1065">
      <formula>INDIRECT("K"&amp;ROW())="PPP"</formula>
    </cfRule>
    <cfRule type="expression" dxfId="10844" priority="1066">
      <formula>INDIRECT("K"&amp;ROW())="Author"</formula>
    </cfRule>
  </conditionalFormatting>
  <conditionalFormatting sqref="M47">
    <cfRule type="expression" dxfId="10843" priority="1058">
      <formula>INDIRECT("J"&amp;ROW())="Office"</formula>
    </cfRule>
    <cfRule type="expression" dxfId="10842" priority="1059">
      <formula>INDIRECT("J"&amp;ROW())="Editor"</formula>
    </cfRule>
    <cfRule type="expression" dxfId="10841" priority="1060">
      <formula>INDIRECT("J"&amp;ROW())="PPP"</formula>
    </cfRule>
    <cfRule type="expression" dxfId="10840" priority="1061">
      <formula>INDIRECT("J"&amp;ROW())="Author"</formula>
    </cfRule>
    <cfRule type="expression" dxfId="10839" priority="1062">
      <formula>INDIRECT("J"&amp;ROW())="Author"</formula>
    </cfRule>
  </conditionalFormatting>
  <conditionalFormatting sqref="C48:M48">
    <cfRule type="expression" dxfId="10838" priority="1045">
      <formula>INDIRECT("K"&amp;ROW())="Office"</formula>
    </cfRule>
    <cfRule type="expression" dxfId="10837" priority="1046">
      <formula>INDIRECT("K"&amp;ROW())="Editor"</formula>
    </cfRule>
    <cfRule type="expression" dxfId="10836" priority="1047">
      <formula>INDIRECT("K"&amp;ROW())="PPP"</formula>
    </cfRule>
    <cfRule type="expression" dxfId="10835" priority="1048">
      <formula>INDIRECT("K"&amp;ROW())="Author"</formula>
    </cfRule>
  </conditionalFormatting>
  <conditionalFormatting sqref="M48">
    <cfRule type="expression" dxfId="10834" priority="1040">
      <formula>INDIRECT("J"&amp;ROW())="Office"</formula>
    </cfRule>
    <cfRule type="expression" dxfId="10833" priority="1041">
      <formula>INDIRECT("J"&amp;ROW())="Editor"</formula>
    </cfRule>
    <cfRule type="expression" dxfId="10832" priority="1042">
      <formula>INDIRECT("J"&amp;ROW())="PPP"</formula>
    </cfRule>
    <cfRule type="expression" dxfId="10831" priority="1043">
      <formula>INDIRECT("J"&amp;ROW())="Author"</formula>
    </cfRule>
    <cfRule type="expression" dxfId="10830" priority="1044">
      <formula>INDIRECT("J"&amp;ROW())="Author"</formula>
    </cfRule>
  </conditionalFormatting>
  <conditionalFormatting sqref="N46">
    <cfRule type="expression" dxfId="10829" priority="1036">
      <formula>INDIRECT("K"&amp;ROW())="Office"</formula>
    </cfRule>
    <cfRule type="expression" dxfId="10828" priority="1037">
      <formula>INDIRECT("K"&amp;ROW())="Editor"</formula>
    </cfRule>
    <cfRule type="expression" dxfId="10827" priority="1038">
      <formula>INDIRECT("K"&amp;ROW())="PPP"</formula>
    </cfRule>
    <cfRule type="expression" dxfId="10826" priority="1039">
      <formula>INDIRECT("K"&amp;ROW())="Author"</formula>
    </cfRule>
  </conditionalFormatting>
  <conditionalFormatting sqref="N46">
    <cfRule type="expression" dxfId="10825" priority="1031">
      <formula>INDIRECT("J"&amp;ROW())="Office"</formula>
    </cfRule>
    <cfRule type="expression" dxfId="10824" priority="1032">
      <formula>INDIRECT("J"&amp;ROW())="Editor"</formula>
    </cfRule>
    <cfRule type="expression" dxfId="10823" priority="1033">
      <formula>INDIRECT("J"&amp;ROW())="PPP"</formula>
    </cfRule>
    <cfRule type="expression" dxfId="10822" priority="1034">
      <formula>INDIRECT("J"&amp;ROW())="Author"</formula>
    </cfRule>
    <cfRule type="expression" dxfId="10821" priority="1035">
      <formula>INDIRECT("J"&amp;ROW())="Author"</formula>
    </cfRule>
  </conditionalFormatting>
  <conditionalFormatting sqref="C46:M46">
    <cfRule type="expression" dxfId="10820" priority="1027">
      <formula>INDIRECT("K"&amp;ROW())="Office"</formula>
    </cfRule>
    <cfRule type="expression" dxfId="10819" priority="1028">
      <formula>INDIRECT("K"&amp;ROW())="Editor"</formula>
    </cfRule>
    <cfRule type="expression" dxfId="10818" priority="1029">
      <formula>INDIRECT("K"&amp;ROW())="PPP"</formula>
    </cfRule>
    <cfRule type="expression" dxfId="10817" priority="1030">
      <formula>INDIRECT("K"&amp;ROW())="Author"</formula>
    </cfRule>
  </conditionalFormatting>
  <conditionalFormatting sqref="M46">
    <cfRule type="expression" dxfId="10816" priority="1022">
      <formula>INDIRECT("J"&amp;ROW())="Office"</formula>
    </cfRule>
    <cfRule type="expression" dxfId="10815" priority="1023">
      <formula>INDIRECT("J"&amp;ROW())="Editor"</formula>
    </cfRule>
    <cfRule type="expression" dxfId="10814" priority="1024">
      <formula>INDIRECT("J"&amp;ROW())="PPP"</formula>
    </cfRule>
    <cfRule type="expression" dxfId="10813" priority="1025">
      <formula>INDIRECT("J"&amp;ROW())="Author"</formula>
    </cfRule>
    <cfRule type="expression" dxfId="10812" priority="1026">
      <formula>INDIRECT("J"&amp;ROW())="Author"</formula>
    </cfRule>
  </conditionalFormatting>
  <conditionalFormatting sqref="N45">
    <cfRule type="expression" dxfId="10811" priority="1018">
      <formula>INDIRECT("K"&amp;ROW())="Office"</formula>
    </cfRule>
    <cfRule type="expression" dxfId="10810" priority="1019">
      <formula>INDIRECT("K"&amp;ROW())="Editor"</formula>
    </cfRule>
    <cfRule type="expression" dxfId="10809" priority="1020">
      <formula>INDIRECT("K"&amp;ROW())="PPP"</formula>
    </cfRule>
    <cfRule type="expression" dxfId="10808" priority="1021">
      <formula>INDIRECT("K"&amp;ROW())="Author"</formula>
    </cfRule>
  </conditionalFormatting>
  <conditionalFormatting sqref="N45">
    <cfRule type="expression" dxfId="10807" priority="1013">
      <formula>INDIRECT("J"&amp;ROW())="Office"</formula>
    </cfRule>
    <cfRule type="expression" dxfId="10806" priority="1014">
      <formula>INDIRECT("J"&amp;ROW())="Editor"</formula>
    </cfRule>
    <cfRule type="expression" dxfId="10805" priority="1015">
      <formula>INDIRECT("J"&amp;ROW())="PPP"</formula>
    </cfRule>
    <cfRule type="expression" dxfId="10804" priority="1016">
      <formula>INDIRECT("J"&amp;ROW())="Author"</formula>
    </cfRule>
    <cfRule type="expression" dxfId="10803" priority="1017">
      <formula>INDIRECT("J"&amp;ROW())="Author"</formula>
    </cfRule>
  </conditionalFormatting>
  <conditionalFormatting sqref="C45:M45">
    <cfRule type="expression" dxfId="10802" priority="1009">
      <formula>INDIRECT("K"&amp;ROW())="Office"</formula>
    </cfRule>
    <cfRule type="expression" dxfId="10801" priority="1010">
      <formula>INDIRECT("K"&amp;ROW())="Editor"</formula>
    </cfRule>
    <cfRule type="expression" dxfId="10800" priority="1011">
      <formula>INDIRECT("K"&amp;ROW())="PPP"</formula>
    </cfRule>
    <cfRule type="expression" dxfId="10799" priority="1012">
      <formula>INDIRECT("K"&amp;ROW())="Author"</formula>
    </cfRule>
  </conditionalFormatting>
  <conditionalFormatting sqref="M45">
    <cfRule type="expression" dxfId="10798" priority="1004">
      <formula>INDIRECT("J"&amp;ROW())="Office"</formula>
    </cfRule>
    <cfRule type="expression" dxfId="10797" priority="1005">
      <formula>INDIRECT("J"&amp;ROW())="Editor"</formula>
    </cfRule>
    <cfRule type="expression" dxfId="10796" priority="1006">
      <formula>INDIRECT("J"&amp;ROW())="PPP"</formula>
    </cfRule>
    <cfRule type="expression" dxfId="10795" priority="1007">
      <formula>INDIRECT("J"&amp;ROW())="Author"</formula>
    </cfRule>
    <cfRule type="expression" dxfId="10794" priority="1008">
      <formula>INDIRECT("J"&amp;ROW())="Author"</formula>
    </cfRule>
  </conditionalFormatting>
  <conditionalFormatting sqref="N44">
    <cfRule type="expression" dxfId="10793" priority="1000">
      <formula>INDIRECT("K"&amp;ROW())="Office"</formula>
    </cfRule>
    <cfRule type="expression" dxfId="10792" priority="1001">
      <formula>INDIRECT("K"&amp;ROW())="Editor"</formula>
    </cfRule>
    <cfRule type="expression" dxfId="10791" priority="1002">
      <formula>INDIRECT("K"&amp;ROW())="PPP"</formula>
    </cfRule>
    <cfRule type="expression" dxfId="10790" priority="1003">
      <formula>INDIRECT("K"&amp;ROW())="Author"</formula>
    </cfRule>
  </conditionalFormatting>
  <conditionalFormatting sqref="N44">
    <cfRule type="expression" dxfId="10789" priority="995">
      <formula>INDIRECT("J"&amp;ROW())="Office"</formula>
    </cfRule>
    <cfRule type="expression" dxfId="10788" priority="996">
      <formula>INDIRECT("J"&amp;ROW())="Editor"</formula>
    </cfRule>
    <cfRule type="expression" dxfId="10787" priority="997">
      <formula>INDIRECT("J"&amp;ROW())="PPP"</formula>
    </cfRule>
    <cfRule type="expression" dxfId="10786" priority="998">
      <formula>INDIRECT("J"&amp;ROW())="Author"</formula>
    </cfRule>
    <cfRule type="expression" dxfId="10785" priority="999">
      <formula>INDIRECT("J"&amp;ROW())="Author"</formula>
    </cfRule>
  </conditionalFormatting>
  <conditionalFormatting sqref="C44:M44">
    <cfRule type="expression" dxfId="10784" priority="991">
      <formula>INDIRECT("K"&amp;ROW())="Office"</formula>
    </cfRule>
    <cfRule type="expression" dxfId="10783" priority="992">
      <formula>INDIRECT("K"&amp;ROW())="Editor"</formula>
    </cfRule>
    <cfRule type="expression" dxfId="10782" priority="993">
      <formula>INDIRECT("K"&amp;ROW())="PPP"</formula>
    </cfRule>
    <cfRule type="expression" dxfId="10781" priority="994">
      <formula>INDIRECT("K"&amp;ROW())="Author"</formula>
    </cfRule>
  </conditionalFormatting>
  <conditionalFormatting sqref="M44">
    <cfRule type="expression" dxfId="10780" priority="986">
      <formula>INDIRECT("J"&amp;ROW())="Office"</formula>
    </cfRule>
    <cfRule type="expression" dxfId="10779" priority="987">
      <formula>INDIRECT("J"&amp;ROW())="Editor"</formula>
    </cfRule>
    <cfRule type="expression" dxfId="10778" priority="988">
      <formula>INDIRECT("J"&amp;ROW())="PPP"</formula>
    </cfRule>
    <cfRule type="expression" dxfId="10777" priority="989">
      <formula>INDIRECT("J"&amp;ROW())="Author"</formula>
    </cfRule>
    <cfRule type="expression" dxfId="10776" priority="990">
      <formula>INDIRECT("J"&amp;ROW())="Author"</formula>
    </cfRule>
  </conditionalFormatting>
  <conditionalFormatting sqref="N37:N38 N40:N43">
    <cfRule type="expression" dxfId="10775" priority="982">
      <formula>INDIRECT("K"&amp;ROW())="Office"</formula>
    </cfRule>
    <cfRule type="expression" dxfId="10774" priority="983">
      <formula>INDIRECT("K"&amp;ROW())="Editor"</formula>
    </cfRule>
    <cfRule type="expression" dxfId="10773" priority="984">
      <formula>INDIRECT("K"&amp;ROW())="PPP"</formula>
    </cfRule>
    <cfRule type="expression" dxfId="10772" priority="985">
      <formula>INDIRECT("K"&amp;ROW())="Author"</formula>
    </cfRule>
  </conditionalFormatting>
  <conditionalFormatting sqref="N37:N38 N40:N43">
    <cfRule type="expression" dxfId="10771" priority="977">
      <formula>INDIRECT("J"&amp;ROW())="Office"</formula>
    </cfRule>
    <cfRule type="expression" dxfId="10770" priority="978">
      <formula>INDIRECT("J"&amp;ROW())="Editor"</formula>
    </cfRule>
    <cfRule type="expression" dxfId="10769" priority="979">
      <formula>INDIRECT("J"&amp;ROW())="PPP"</formula>
    </cfRule>
    <cfRule type="expression" dxfId="10768" priority="980">
      <formula>INDIRECT("J"&amp;ROW())="Author"</formula>
    </cfRule>
    <cfRule type="expression" dxfId="10767" priority="981">
      <formula>INDIRECT("J"&amp;ROW())="Author"</formula>
    </cfRule>
  </conditionalFormatting>
  <conditionalFormatting sqref="C43:M43 M37:M38 M40:M42">
    <cfRule type="expression" dxfId="10766" priority="973">
      <formula>INDIRECT("K"&amp;ROW())="Office"</formula>
    </cfRule>
    <cfRule type="expression" dxfId="10765" priority="974">
      <formula>INDIRECT("K"&amp;ROW())="Editor"</formula>
    </cfRule>
    <cfRule type="expression" dxfId="10764" priority="975">
      <formula>INDIRECT("K"&amp;ROW())="PPP"</formula>
    </cfRule>
    <cfRule type="expression" dxfId="10763" priority="976">
      <formula>INDIRECT("K"&amp;ROW())="Author"</formula>
    </cfRule>
  </conditionalFormatting>
  <conditionalFormatting sqref="M37:M38 M40:M43">
    <cfRule type="expression" dxfId="10762" priority="968">
      <formula>INDIRECT("J"&amp;ROW())="Office"</formula>
    </cfRule>
    <cfRule type="expression" dxfId="10761" priority="969">
      <formula>INDIRECT("J"&amp;ROW())="Editor"</formula>
    </cfRule>
    <cfRule type="expression" dxfId="10760" priority="970">
      <formula>INDIRECT("J"&amp;ROW())="PPP"</formula>
    </cfRule>
    <cfRule type="expression" dxfId="10759" priority="971">
      <formula>INDIRECT("J"&amp;ROW())="Author"</formula>
    </cfRule>
    <cfRule type="expression" dxfId="10758" priority="972">
      <formula>INDIRECT("J"&amp;ROW())="Author"</formula>
    </cfRule>
  </conditionalFormatting>
  <conditionalFormatting sqref="C42:L42">
    <cfRule type="expression" dxfId="10757" priority="955">
      <formula>INDIRECT("K"&amp;ROW())="Office"</formula>
    </cfRule>
    <cfRule type="expression" dxfId="10756" priority="956">
      <formula>INDIRECT("K"&amp;ROW())="Editor"</formula>
    </cfRule>
    <cfRule type="expression" dxfId="10755" priority="957">
      <formula>INDIRECT("K"&amp;ROW())="PPP"</formula>
    </cfRule>
    <cfRule type="expression" dxfId="10754" priority="958">
      <formula>INDIRECT("K"&amp;ROW())="Author"</formula>
    </cfRule>
  </conditionalFormatting>
  <conditionalFormatting sqref="C40:L41">
    <cfRule type="expression" dxfId="10753" priority="906">
      <formula>INDIRECT("K"&amp;ROW())="Office"</formula>
    </cfRule>
    <cfRule type="expression" dxfId="10752" priority="907">
      <formula>INDIRECT("K"&amp;ROW())="Editor"</formula>
    </cfRule>
    <cfRule type="expression" dxfId="10751" priority="908">
      <formula>INDIRECT("K"&amp;ROW())="PPP"</formula>
    </cfRule>
    <cfRule type="expression" dxfId="10750" priority="909">
      <formula>INDIRECT("K"&amp;ROW())="Author"</formula>
    </cfRule>
  </conditionalFormatting>
  <conditionalFormatting sqref="C37:L38">
    <cfRule type="expression" dxfId="10749" priority="799">
      <formula>INDIRECT("K"&amp;ROW())="Office"</formula>
    </cfRule>
    <cfRule type="expression" dxfId="10748" priority="800">
      <formula>INDIRECT("K"&amp;ROW())="Editor"</formula>
    </cfRule>
    <cfRule type="expression" dxfId="10747" priority="801">
      <formula>INDIRECT("K"&amp;ROW())="PPP"</formula>
    </cfRule>
    <cfRule type="expression" dxfId="10746" priority="802">
      <formula>INDIRECT("K"&amp;ROW())="Author"</formula>
    </cfRule>
  </conditionalFormatting>
  <conditionalFormatting sqref="M7">
    <cfRule type="expression" dxfId="10745" priority="830">
      <formula>INDIRECT("J"&amp;ROW())="Office"</formula>
    </cfRule>
    <cfRule type="expression" dxfId="10744" priority="831">
      <formula>INDIRECT("J"&amp;ROW())="Editor"</formula>
    </cfRule>
    <cfRule type="expression" dxfId="10743" priority="832">
      <formula>INDIRECT("J"&amp;ROW())="PPP"</formula>
    </cfRule>
    <cfRule type="expression" dxfId="10742" priority="833">
      <formula>INDIRECT("J"&amp;ROW())="Author"</formula>
    </cfRule>
    <cfRule type="expression" dxfId="10741" priority="834">
      <formula>INDIRECT("J"&amp;ROW())="Author"</formula>
    </cfRule>
  </conditionalFormatting>
  <conditionalFormatting sqref="M7">
    <cfRule type="expression" dxfId="10740" priority="835">
      <formula>INDIRECT("K"&amp;ROW())="Office"</formula>
    </cfRule>
    <cfRule type="expression" dxfId="10739" priority="836">
      <formula>INDIRECT("K"&amp;ROW())="Editor"</formula>
    </cfRule>
    <cfRule type="expression" dxfId="10738" priority="837">
      <formula>INDIRECT("K"&amp;ROW())="PPP"</formula>
    </cfRule>
    <cfRule type="expression" dxfId="10737" priority="838">
      <formula>INDIRECT("K"&amp;ROW())="Author"</formula>
    </cfRule>
  </conditionalFormatting>
  <conditionalFormatting sqref="N7">
    <cfRule type="expression" dxfId="10736" priority="821">
      <formula>INDIRECT("J"&amp;ROW())="Office"</formula>
    </cfRule>
    <cfRule type="expression" dxfId="10735" priority="822">
      <formula>INDIRECT("J"&amp;ROW())="Editor"</formula>
    </cfRule>
    <cfRule type="expression" dxfId="10734" priority="823">
      <formula>INDIRECT("J"&amp;ROW())="PPP"</formula>
    </cfRule>
    <cfRule type="expression" dxfId="10733" priority="824">
      <formula>INDIRECT("J"&amp;ROW())="Author"</formula>
    </cfRule>
    <cfRule type="expression" dxfId="10732" priority="825">
      <formula>INDIRECT("J"&amp;ROW())="Author"</formula>
    </cfRule>
  </conditionalFormatting>
  <conditionalFormatting sqref="N7">
    <cfRule type="expression" dxfId="10731" priority="826">
      <formula>INDIRECT("K"&amp;ROW())="Office"</formula>
    </cfRule>
    <cfRule type="expression" dxfId="10730" priority="827">
      <formula>INDIRECT("K"&amp;ROW())="Editor"</formula>
    </cfRule>
    <cfRule type="expression" dxfId="10729" priority="828">
      <formula>INDIRECT("K"&amp;ROW())="PPP"</formula>
    </cfRule>
    <cfRule type="expression" dxfId="10728" priority="829">
      <formula>INDIRECT("K"&amp;ROW())="Author"</formula>
    </cfRule>
  </conditionalFormatting>
  <conditionalFormatting sqref="M39">
    <cfRule type="expression" dxfId="10727" priority="790">
      <formula>INDIRECT("J"&amp;ROW())="Office"</formula>
    </cfRule>
    <cfRule type="expression" dxfId="10726" priority="791">
      <formula>INDIRECT("J"&amp;ROW())="Editor"</formula>
    </cfRule>
    <cfRule type="expression" dxfId="10725" priority="792">
      <formula>INDIRECT("J"&amp;ROW())="PPP"</formula>
    </cfRule>
    <cfRule type="expression" dxfId="10724" priority="793">
      <formula>INDIRECT("J"&amp;ROW())="Author"</formula>
    </cfRule>
    <cfRule type="expression" dxfId="10723" priority="794">
      <formula>INDIRECT("J"&amp;ROW())="Author"</formula>
    </cfRule>
  </conditionalFormatting>
  <conditionalFormatting sqref="M39">
    <cfRule type="expression" dxfId="10722" priority="795">
      <formula>INDIRECT("K"&amp;ROW())="Office"</formula>
    </cfRule>
    <cfRule type="expression" dxfId="10721" priority="796">
      <formula>INDIRECT("K"&amp;ROW())="Editor"</formula>
    </cfRule>
    <cfRule type="expression" dxfId="10720" priority="797">
      <formula>INDIRECT("K"&amp;ROW())="PPP"</formula>
    </cfRule>
    <cfRule type="expression" dxfId="10719" priority="798">
      <formula>INDIRECT("K"&amp;ROW())="Author"</formula>
    </cfRule>
  </conditionalFormatting>
  <conditionalFormatting sqref="N39">
    <cfRule type="expression" dxfId="10718" priority="781">
      <formula>INDIRECT("J"&amp;ROW())="Office"</formula>
    </cfRule>
    <cfRule type="expression" dxfId="10717" priority="782">
      <formula>INDIRECT("J"&amp;ROW())="Editor"</formula>
    </cfRule>
    <cfRule type="expression" dxfId="10716" priority="783">
      <formula>INDIRECT("J"&amp;ROW())="PPP"</formula>
    </cfRule>
    <cfRule type="expression" dxfId="10715" priority="784">
      <formula>INDIRECT("J"&amp;ROW())="Author"</formula>
    </cfRule>
    <cfRule type="expression" dxfId="10714" priority="785">
      <formula>INDIRECT("J"&amp;ROW())="Author"</formula>
    </cfRule>
  </conditionalFormatting>
  <conditionalFormatting sqref="N39">
    <cfRule type="expression" dxfId="10713" priority="786">
      <formula>INDIRECT("K"&amp;ROW())="Office"</formula>
    </cfRule>
    <cfRule type="expression" dxfId="10712" priority="787">
      <formula>INDIRECT("K"&amp;ROW())="Editor"</formula>
    </cfRule>
    <cfRule type="expression" dxfId="10711" priority="788">
      <formula>INDIRECT("K"&amp;ROW())="PPP"</formula>
    </cfRule>
    <cfRule type="expression" dxfId="10710" priority="789">
      <formula>INDIRECT("K"&amp;ROW())="Author"</formula>
    </cfRule>
  </conditionalFormatting>
  <conditionalFormatting sqref="N35:N36">
    <cfRule type="expression" dxfId="10709" priority="777">
      <formula>INDIRECT("K"&amp;ROW())="Office"</formula>
    </cfRule>
    <cfRule type="expression" dxfId="10708" priority="778">
      <formula>INDIRECT("K"&amp;ROW())="Editor"</formula>
    </cfRule>
    <cfRule type="expression" dxfId="10707" priority="779">
      <formula>INDIRECT("K"&amp;ROW())="PPP"</formula>
    </cfRule>
    <cfRule type="expression" dxfId="10706" priority="780">
      <formula>INDIRECT("K"&amp;ROW())="Author"</formula>
    </cfRule>
  </conditionalFormatting>
  <conditionalFormatting sqref="N35:N36">
    <cfRule type="expression" dxfId="10705" priority="772">
      <formula>INDIRECT("J"&amp;ROW())="Office"</formula>
    </cfRule>
    <cfRule type="expression" dxfId="10704" priority="773">
      <formula>INDIRECT("J"&amp;ROW())="Editor"</formula>
    </cfRule>
    <cfRule type="expression" dxfId="10703" priority="774">
      <formula>INDIRECT("J"&amp;ROW())="PPP"</formula>
    </cfRule>
    <cfRule type="expression" dxfId="10702" priority="775">
      <formula>INDIRECT("J"&amp;ROW())="Author"</formula>
    </cfRule>
    <cfRule type="expression" dxfId="10701" priority="776">
      <formula>INDIRECT("J"&amp;ROW())="Author"</formula>
    </cfRule>
  </conditionalFormatting>
  <conditionalFormatting sqref="M35:M36">
    <cfRule type="expression" dxfId="10700" priority="768">
      <formula>INDIRECT("K"&amp;ROW())="Office"</formula>
    </cfRule>
    <cfRule type="expression" dxfId="10699" priority="769">
      <formula>INDIRECT("K"&amp;ROW())="Editor"</formula>
    </cfRule>
    <cfRule type="expression" dxfId="10698" priority="770">
      <formula>INDIRECT("K"&amp;ROW())="PPP"</formula>
    </cfRule>
    <cfRule type="expression" dxfId="10697" priority="771">
      <formula>INDIRECT("K"&amp;ROW())="Author"</formula>
    </cfRule>
  </conditionalFormatting>
  <conditionalFormatting sqref="M35:M36">
    <cfRule type="expression" dxfId="10696" priority="763">
      <formula>INDIRECT("J"&amp;ROW())="Office"</formula>
    </cfRule>
    <cfRule type="expression" dxfId="10695" priority="764">
      <formula>INDIRECT("J"&amp;ROW())="Editor"</formula>
    </cfRule>
    <cfRule type="expression" dxfId="10694" priority="765">
      <formula>INDIRECT("J"&amp;ROW())="PPP"</formula>
    </cfRule>
    <cfRule type="expression" dxfId="10693" priority="766">
      <formula>INDIRECT("J"&amp;ROW())="Author"</formula>
    </cfRule>
    <cfRule type="expression" dxfId="10692" priority="767">
      <formula>INDIRECT("J"&amp;ROW())="Author"</formula>
    </cfRule>
  </conditionalFormatting>
  <conditionalFormatting sqref="C35:L36">
    <cfRule type="expression" dxfId="10691" priority="759">
      <formula>INDIRECT("K"&amp;ROW())="Office"</formula>
    </cfRule>
    <cfRule type="expression" dxfId="10690" priority="760">
      <formula>INDIRECT("K"&amp;ROW())="Editor"</formula>
    </cfRule>
    <cfRule type="expression" dxfId="10689" priority="761">
      <formula>INDIRECT("K"&amp;ROW())="PPP"</formula>
    </cfRule>
    <cfRule type="expression" dxfId="10688" priority="762">
      <formula>INDIRECT("K"&amp;ROW())="Author"</formula>
    </cfRule>
  </conditionalFormatting>
  <conditionalFormatting sqref="N32:N34">
    <cfRule type="expression" dxfId="10687" priority="755">
      <formula>INDIRECT("K"&amp;ROW())="Office"</formula>
    </cfRule>
    <cfRule type="expression" dxfId="10686" priority="756">
      <formula>INDIRECT("K"&amp;ROW())="Editor"</formula>
    </cfRule>
    <cfRule type="expression" dxfId="10685" priority="757">
      <formula>INDIRECT("K"&amp;ROW())="PPP"</formula>
    </cfRule>
    <cfRule type="expression" dxfId="10684" priority="758">
      <formula>INDIRECT("K"&amp;ROW())="Author"</formula>
    </cfRule>
  </conditionalFormatting>
  <conditionalFormatting sqref="N32:N34">
    <cfRule type="expression" dxfId="10683" priority="750">
      <formula>INDIRECT("J"&amp;ROW())="Office"</formula>
    </cfRule>
    <cfRule type="expression" dxfId="10682" priority="751">
      <formula>INDIRECT("J"&amp;ROW())="Editor"</formula>
    </cfRule>
    <cfRule type="expression" dxfId="10681" priority="752">
      <formula>INDIRECT("J"&amp;ROW())="PPP"</formula>
    </cfRule>
    <cfRule type="expression" dxfId="10680" priority="753">
      <formula>INDIRECT("J"&amp;ROW())="Author"</formula>
    </cfRule>
    <cfRule type="expression" dxfId="10679" priority="754">
      <formula>INDIRECT("J"&amp;ROW())="Author"</formula>
    </cfRule>
  </conditionalFormatting>
  <conditionalFormatting sqref="M34">
    <cfRule type="expression" dxfId="10678" priority="746">
      <formula>INDIRECT("K"&amp;ROW())="Office"</formula>
    </cfRule>
    <cfRule type="expression" dxfId="10677" priority="747">
      <formula>INDIRECT("K"&amp;ROW())="Editor"</formula>
    </cfRule>
    <cfRule type="expression" dxfId="10676" priority="748">
      <formula>INDIRECT("K"&amp;ROW())="PPP"</formula>
    </cfRule>
    <cfRule type="expression" dxfId="10675" priority="749">
      <formula>INDIRECT("K"&amp;ROW())="Author"</formula>
    </cfRule>
  </conditionalFormatting>
  <conditionalFormatting sqref="M34">
    <cfRule type="expression" dxfId="10674" priority="741">
      <formula>INDIRECT("J"&amp;ROW())="Office"</formula>
    </cfRule>
    <cfRule type="expression" dxfId="10673" priority="742">
      <formula>INDIRECT("J"&amp;ROW())="Editor"</formula>
    </cfRule>
    <cfRule type="expression" dxfId="10672" priority="743">
      <formula>INDIRECT("J"&amp;ROW())="PPP"</formula>
    </cfRule>
    <cfRule type="expression" dxfId="10671" priority="744">
      <formula>INDIRECT("J"&amp;ROW())="Author"</formula>
    </cfRule>
    <cfRule type="expression" dxfId="10670" priority="745">
      <formula>INDIRECT("J"&amp;ROW())="Author"</formula>
    </cfRule>
  </conditionalFormatting>
  <conditionalFormatting sqref="C34:L34">
    <cfRule type="expression" dxfId="10669" priority="737">
      <formula>INDIRECT("K"&amp;ROW())="Office"</formula>
    </cfRule>
    <cfRule type="expression" dxfId="10668" priority="738">
      <formula>INDIRECT("K"&amp;ROW())="Editor"</formula>
    </cfRule>
    <cfRule type="expression" dxfId="10667" priority="739">
      <formula>INDIRECT("K"&amp;ROW())="PPP"</formula>
    </cfRule>
    <cfRule type="expression" dxfId="10666" priority="740">
      <formula>INDIRECT("K"&amp;ROW())="Author"</formula>
    </cfRule>
  </conditionalFormatting>
  <conditionalFormatting sqref="M32:M33">
    <cfRule type="expression" dxfId="10665" priority="702">
      <formula>INDIRECT("K"&amp;ROW())="Office"</formula>
    </cfRule>
    <cfRule type="expression" dxfId="10664" priority="703">
      <formula>INDIRECT("K"&amp;ROW())="Editor"</formula>
    </cfRule>
    <cfRule type="expression" dxfId="10663" priority="704">
      <formula>INDIRECT("K"&amp;ROW())="PPP"</formula>
    </cfRule>
    <cfRule type="expression" dxfId="10662" priority="705">
      <formula>INDIRECT("K"&amp;ROW())="Author"</formula>
    </cfRule>
  </conditionalFormatting>
  <conditionalFormatting sqref="M32:M33">
    <cfRule type="expression" dxfId="10661" priority="697">
      <formula>INDIRECT("J"&amp;ROW())="Office"</formula>
    </cfRule>
    <cfRule type="expression" dxfId="10660" priority="698">
      <formula>INDIRECT("J"&amp;ROW())="Editor"</formula>
    </cfRule>
    <cfRule type="expression" dxfId="10659" priority="699">
      <formula>INDIRECT("J"&amp;ROW())="PPP"</formula>
    </cfRule>
    <cfRule type="expression" dxfId="10658" priority="700">
      <formula>INDIRECT("J"&amp;ROW())="Author"</formula>
    </cfRule>
    <cfRule type="expression" dxfId="10657" priority="701">
      <formula>INDIRECT("J"&amp;ROW())="Author"</formula>
    </cfRule>
  </conditionalFormatting>
  <conditionalFormatting sqref="C33:L33">
    <cfRule type="expression" dxfId="10656" priority="693">
      <formula>INDIRECT("K"&amp;ROW())="Office"</formula>
    </cfRule>
    <cfRule type="expression" dxfId="10655" priority="694">
      <formula>INDIRECT("K"&amp;ROW())="Editor"</formula>
    </cfRule>
    <cfRule type="expression" dxfId="10654" priority="695">
      <formula>INDIRECT("K"&amp;ROW())="PPP"</formula>
    </cfRule>
    <cfRule type="expression" dxfId="10653" priority="696">
      <formula>INDIRECT("K"&amp;ROW())="Author"</formula>
    </cfRule>
  </conditionalFormatting>
  <conditionalFormatting sqref="C32:L32">
    <cfRule type="expression" dxfId="10652" priority="637">
      <formula>INDIRECT("K"&amp;ROW())="Office"</formula>
    </cfRule>
    <cfRule type="expression" dxfId="10651" priority="638">
      <formula>INDIRECT("K"&amp;ROW())="Editor"</formula>
    </cfRule>
    <cfRule type="expression" dxfId="10650" priority="639">
      <formula>INDIRECT("K"&amp;ROW())="PPP"</formula>
    </cfRule>
    <cfRule type="expression" dxfId="10649" priority="640">
      <formula>INDIRECT("K"&amp;ROW())="Author"</formula>
    </cfRule>
  </conditionalFormatting>
  <conditionalFormatting sqref="N31">
    <cfRule type="expression" dxfId="10648" priority="633">
      <formula>INDIRECT("K"&amp;ROW())="Office"</formula>
    </cfRule>
    <cfRule type="expression" dxfId="10647" priority="634">
      <formula>INDIRECT("K"&amp;ROW())="Editor"</formula>
    </cfRule>
    <cfRule type="expression" dxfId="10646" priority="635">
      <formula>INDIRECT("K"&amp;ROW())="PPP"</formula>
    </cfRule>
    <cfRule type="expression" dxfId="10645" priority="636">
      <formula>INDIRECT("K"&amp;ROW())="Author"</formula>
    </cfRule>
  </conditionalFormatting>
  <conditionalFormatting sqref="N31">
    <cfRule type="expression" dxfId="10644" priority="628">
      <formula>INDIRECT("J"&amp;ROW())="Office"</formula>
    </cfRule>
    <cfRule type="expression" dxfId="10643" priority="629">
      <formula>INDIRECT("J"&amp;ROW())="Editor"</formula>
    </cfRule>
    <cfRule type="expression" dxfId="10642" priority="630">
      <formula>INDIRECT("J"&amp;ROW())="PPP"</formula>
    </cfRule>
    <cfRule type="expression" dxfId="10641" priority="631">
      <formula>INDIRECT("J"&amp;ROW())="Author"</formula>
    </cfRule>
    <cfRule type="expression" dxfId="10640" priority="632">
      <formula>INDIRECT("J"&amp;ROW())="Author"</formula>
    </cfRule>
  </conditionalFormatting>
  <conditionalFormatting sqref="M31">
    <cfRule type="expression" dxfId="10639" priority="624">
      <formula>INDIRECT("K"&amp;ROW())="Office"</formula>
    </cfRule>
    <cfRule type="expression" dxfId="10638" priority="625">
      <formula>INDIRECT("K"&amp;ROW())="Editor"</formula>
    </cfRule>
    <cfRule type="expression" dxfId="10637" priority="626">
      <formula>INDIRECT("K"&amp;ROW())="PPP"</formula>
    </cfRule>
    <cfRule type="expression" dxfId="10636" priority="627">
      <formula>INDIRECT("K"&amp;ROW())="Author"</formula>
    </cfRule>
  </conditionalFormatting>
  <conditionalFormatting sqref="M31">
    <cfRule type="expression" dxfId="10635" priority="619">
      <formula>INDIRECT("J"&amp;ROW())="Office"</formula>
    </cfRule>
    <cfRule type="expression" dxfId="10634" priority="620">
      <formula>INDIRECT("J"&amp;ROW())="Editor"</formula>
    </cfRule>
    <cfRule type="expression" dxfId="10633" priority="621">
      <formula>INDIRECT("J"&amp;ROW())="PPP"</formula>
    </cfRule>
    <cfRule type="expression" dxfId="10632" priority="622">
      <formula>INDIRECT("J"&amp;ROW())="Author"</formula>
    </cfRule>
    <cfRule type="expression" dxfId="10631" priority="623">
      <formula>INDIRECT("J"&amp;ROW())="Author"</formula>
    </cfRule>
  </conditionalFormatting>
  <conditionalFormatting sqref="C31:L31">
    <cfRule type="expression" dxfId="10630" priority="615">
      <formula>INDIRECT("K"&amp;ROW())="Office"</formula>
    </cfRule>
    <cfRule type="expression" dxfId="10629" priority="616">
      <formula>INDIRECT("K"&amp;ROW())="Editor"</formula>
    </cfRule>
    <cfRule type="expression" dxfId="10628" priority="617">
      <formula>INDIRECT("K"&amp;ROW())="PPP"</formula>
    </cfRule>
    <cfRule type="expression" dxfId="10627" priority="618">
      <formula>INDIRECT("K"&amp;ROW())="Author"</formula>
    </cfRule>
  </conditionalFormatting>
  <conditionalFormatting sqref="N27:N30">
    <cfRule type="expression" dxfId="10626" priority="611">
      <formula>INDIRECT("K"&amp;ROW())="Office"</formula>
    </cfRule>
    <cfRule type="expression" dxfId="10625" priority="612">
      <formula>INDIRECT("K"&amp;ROW())="Editor"</formula>
    </cfRule>
    <cfRule type="expression" dxfId="10624" priority="613">
      <formula>INDIRECT("K"&amp;ROW())="PPP"</formula>
    </cfRule>
    <cfRule type="expression" dxfId="10623" priority="614">
      <formula>INDIRECT("K"&amp;ROW())="Author"</formula>
    </cfRule>
  </conditionalFormatting>
  <conditionalFormatting sqref="N27:N30">
    <cfRule type="expression" dxfId="10622" priority="606">
      <formula>INDIRECT("J"&amp;ROW())="Office"</formula>
    </cfRule>
    <cfRule type="expression" dxfId="10621" priority="607">
      <formula>INDIRECT("J"&amp;ROW())="Editor"</formula>
    </cfRule>
    <cfRule type="expression" dxfId="10620" priority="608">
      <formula>INDIRECT("J"&amp;ROW())="PPP"</formula>
    </cfRule>
    <cfRule type="expression" dxfId="10619" priority="609">
      <formula>INDIRECT("J"&amp;ROW())="Author"</formula>
    </cfRule>
    <cfRule type="expression" dxfId="10618" priority="610">
      <formula>INDIRECT("J"&amp;ROW())="Author"</formula>
    </cfRule>
  </conditionalFormatting>
  <conditionalFormatting sqref="M27:M30">
    <cfRule type="expression" dxfId="10617" priority="602">
      <formula>INDIRECT("K"&amp;ROW())="Office"</formula>
    </cfRule>
    <cfRule type="expression" dxfId="10616" priority="603">
      <formula>INDIRECT("K"&amp;ROW())="Editor"</formula>
    </cfRule>
    <cfRule type="expression" dxfId="10615" priority="604">
      <formula>INDIRECT("K"&amp;ROW())="PPP"</formula>
    </cfRule>
    <cfRule type="expression" dxfId="10614" priority="605">
      <formula>INDIRECT("K"&amp;ROW())="Author"</formula>
    </cfRule>
  </conditionalFormatting>
  <conditionalFormatting sqref="M27:M30">
    <cfRule type="expression" dxfId="10613" priority="597">
      <formula>INDIRECT("J"&amp;ROW())="Office"</formula>
    </cfRule>
    <cfRule type="expression" dxfId="10612" priority="598">
      <formula>INDIRECT("J"&amp;ROW())="Editor"</formula>
    </cfRule>
    <cfRule type="expression" dxfId="10611" priority="599">
      <formula>INDIRECT("J"&amp;ROW())="PPP"</formula>
    </cfRule>
    <cfRule type="expression" dxfId="10610" priority="600">
      <formula>INDIRECT("J"&amp;ROW())="Author"</formula>
    </cfRule>
    <cfRule type="expression" dxfId="10609" priority="601">
      <formula>INDIRECT("J"&amp;ROW())="Author"</formula>
    </cfRule>
  </conditionalFormatting>
  <conditionalFormatting sqref="C28:L30">
    <cfRule type="expression" dxfId="10608" priority="593">
      <formula>INDIRECT("K"&amp;ROW())="Office"</formula>
    </cfRule>
    <cfRule type="expression" dxfId="10607" priority="594">
      <formula>INDIRECT("K"&amp;ROW())="Editor"</formula>
    </cfRule>
    <cfRule type="expression" dxfId="10606" priority="595">
      <formula>INDIRECT("K"&amp;ROW())="PPP"</formula>
    </cfRule>
    <cfRule type="expression" dxfId="10605" priority="596">
      <formula>INDIRECT("K"&amp;ROW())="Author"</formula>
    </cfRule>
  </conditionalFormatting>
  <conditionalFormatting sqref="C27:L27">
    <cfRule type="expression" dxfId="10604" priority="549">
      <formula>INDIRECT("K"&amp;ROW())="Office"</formula>
    </cfRule>
    <cfRule type="expression" dxfId="10603" priority="550">
      <formula>INDIRECT("K"&amp;ROW())="Editor"</formula>
    </cfRule>
    <cfRule type="expression" dxfId="10602" priority="551">
      <formula>INDIRECT("K"&amp;ROW())="PPP"</formula>
    </cfRule>
    <cfRule type="expression" dxfId="10601" priority="552">
      <formula>INDIRECT("K"&amp;ROW())="Author"</formula>
    </cfRule>
  </conditionalFormatting>
  <conditionalFormatting sqref="M26">
    <cfRule type="expression" dxfId="10600" priority="536">
      <formula>INDIRECT("K"&amp;ROW())="Office"</formula>
    </cfRule>
    <cfRule type="expression" dxfId="10599" priority="537">
      <formula>INDIRECT("K"&amp;ROW())="Editor"</formula>
    </cfRule>
    <cfRule type="expression" dxfId="10598" priority="538">
      <formula>INDIRECT("K"&amp;ROW())="PPP"</formula>
    </cfRule>
    <cfRule type="expression" dxfId="10597" priority="539">
      <formula>INDIRECT("K"&amp;ROW())="Author"</formula>
    </cfRule>
  </conditionalFormatting>
  <conditionalFormatting sqref="M26">
    <cfRule type="expression" dxfId="10596" priority="531">
      <formula>INDIRECT("J"&amp;ROW())="Office"</formula>
    </cfRule>
    <cfRule type="expression" dxfId="10595" priority="532">
      <formula>INDIRECT("J"&amp;ROW())="Editor"</formula>
    </cfRule>
    <cfRule type="expression" dxfId="10594" priority="533">
      <formula>INDIRECT("J"&amp;ROW())="PPP"</formula>
    </cfRule>
    <cfRule type="expression" dxfId="10593" priority="534">
      <formula>INDIRECT("J"&amp;ROW())="Author"</formula>
    </cfRule>
    <cfRule type="expression" dxfId="10592" priority="535">
      <formula>INDIRECT("J"&amp;ROW())="Author"</formula>
    </cfRule>
  </conditionalFormatting>
  <conditionalFormatting sqref="C26:L26">
    <cfRule type="expression" dxfId="10591" priority="527">
      <formula>INDIRECT("K"&amp;ROW())="Office"</formula>
    </cfRule>
    <cfRule type="expression" dxfId="10590" priority="528">
      <formula>INDIRECT("K"&amp;ROW())="Editor"</formula>
    </cfRule>
    <cfRule type="expression" dxfId="10589" priority="529">
      <formula>INDIRECT("K"&amp;ROW())="PPP"</formula>
    </cfRule>
    <cfRule type="expression" dxfId="10588" priority="530">
      <formula>INDIRECT("K"&amp;ROW())="Author"</formula>
    </cfRule>
  </conditionalFormatting>
  <conditionalFormatting sqref="M23:M25">
    <cfRule type="expression" dxfId="10587" priority="492">
      <formula>INDIRECT("K"&amp;ROW())="Office"</formula>
    </cfRule>
    <cfRule type="expression" dxfId="10586" priority="493">
      <formula>INDIRECT("K"&amp;ROW())="Editor"</formula>
    </cfRule>
    <cfRule type="expression" dxfId="10585" priority="494">
      <formula>INDIRECT("K"&amp;ROW())="PPP"</formula>
    </cfRule>
    <cfRule type="expression" dxfId="10584" priority="495">
      <formula>INDIRECT("K"&amp;ROW())="Author"</formula>
    </cfRule>
  </conditionalFormatting>
  <conditionalFormatting sqref="M23:M25">
    <cfRule type="expression" dxfId="10583" priority="487">
      <formula>INDIRECT("J"&amp;ROW())="Office"</formula>
    </cfRule>
    <cfRule type="expression" dxfId="10582" priority="488">
      <formula>INDIRECT("J"&amp;ROW())="Editor"</formula>
    </cfRule>
    <cfRule type="expression" dxfId="10581" priority="489">
      <formula>INDIRECT("J"&amp;ROW())="PPP"</formula>
    </cfRule>
    <cfRule type="expression" dxfId="10580" priority="490">
      <formula>INDIRECT("J"&amp;ROW())="Author"</formula>
    </cfRule>
    <cfRule type="expression" dxfId="10579" priority="491">
      <formula>INDIRECT("J"&amp;ROW())="Author"</formula>
    </cfRule>
  </conditionalFormatting>
  <conditionalFormatting sqref="C24:L24">
    <cfRule type="expression" dxfId="10578" priority="483">
      <formula>INDIRECT("K"&amp;ROW())="Office"</formula>
    </cfRule>
    <cfRule type="expression" dxfId="10577" priority="484">
      <formula>INDIRECT("K"&amp;ROW())="Editor"</formula>
    </cfRule>
    <cfRule type="expression" dxfId="10576" priority="485">
      <formula>INDIRECT("K"&amp;ROW())="PPP"</formula>
    </cfRule>
    <cfRule type="expression" dxfId="10575" priority="486">
      <formula>INDIRECT("K"&amp;ROW())="Author"</formula>
    </cfRule>
  </conditionalFormatting>
  <conditionalFormatting sqref="C25:L25">
    <cfRule type="expression" dxfId="10574" priority="461">
      <formula>INDIRECT("K"&amp;ROW())="Office"</formula>
    </cfRule>
    <cfRule type="expression" dxfId="10573" priority="462">
      <formula>INDIRECT("K"&amp;ROW())="Editor"</formula>
    </cfRule>
    <cfRule type="expression" dxfId="10572" priority="463">
      <formula>INDIRECT("K"&amp;ROW())="PPP"</formula>
    </cfRule>
    <cfRule type="expression" dxfId="10571" priority="464">
      <formula>INDIRECT("K"&amp;ROW())="Author"</formula>
    </cfRule>
  </conditionalFormatting>
  <conditionalFormatting sqref="C23:L23">
    <cfRule type="expression" dxfId="10570" priority="417">
      <formula>INDIRECT("K"&amp;ROW())="Office"</formula>
    </cfRule>
    <cfRule type="expression" dxfId="10569" priority="418">
      <formula>INDIRECT("K"&amp;ROW())="Editor"</formula>
    </cfRule>
    <cfRule type="expression" dxfId="10568" priority="419">
      <formula>INDIRECT("K"&amp;ROW())="PPP"</formula>
    </cfRule>
    <cfRule type="expression" dxfId="10567" priority="420">
      <formula>INDIRECT("K"&amp;ROW())="Author"</formula>
    </cfRule>
  </conditionalFormatting>
  <conditionalFormatting sqref="N22">
    <cfRule type="expression" dxfId="10566" priority="413">
      <formula>INDIRECT("K"&amp;ROW())="Office"</formula>
    </cfRule>
    <cfRule type="expression" dxfId="10565" priority="414">
      <formula>INDIRECT("K"&amp;ROW())="Editor"</formula>
    </cfRule>
    <cfRule type="expression" dxfId="10564" priority="415">
      <formula>INDIRECT("K"&amp;ROW())="PPP"</formula>
    </cfRule>
    <cfRule type="expression" dxfId="10563" priority="416">
      <formula>INDIRECT("K"&amp;ROW())="Author"</formula>
    </cfRule>
  </conditionalFormatting>
  <conditionalFormatting sqref="N22">
    <cfRule type="expression" dxfId="10562" priority="408">
      <formula>INDIRECT("J"&amp;ROW())="Office"</formula>
    </cfRule>
    <cfRule type="expression" dxfId="10561" priority="409">
      <formula>INDIRECT("J"&amp;ROW())="Editor"</formula>
    </cfRule>
    <cfRule type="expression" dxfId="10560" priority="410">
      <formula>INDIRECT("J"&amp;ROW())="PPP"</formula>
    </cfRule>
    <cfRule type="expression" dxfId="10559" priority="411">
      <formula>INDIRECT("J"&amp;ROW())="Author"</formula>
    </cfRule>
    <cfRule type="expression" dxfId="10558" priority="412">
      <formula>INDIRECT("J"&amp;ROW())="Author"</formula>
    </cfRule>
  </conditionalFormatting>
  <conditionalFormatting sqref="M22">
    <cfRule type="expression" dxfId="10557" priority="404">
      <formula>INDIRECT("K"&amp;ROW())="Office"</formula>
    </cfRule>
    <cfRule type="expression" dxfId="10556" priority="405">
      <formula>INDIRECT("K"&amp;ROW())="Editor"</formula>
    </cfRule>
    <cfRule type="expression" dxfId="10555" priority="406">
      <formula>INDIRECT("K"&amp;ROW())="PPP"</formula>
    </cfRule>
    <cfRule type="expression" dxfId="10554" priority="407">
      <formula>INDIRECT("K"&amp;ROW())="Author"</formula>
    </cfRule>
  </conditionalFormatting>
  <conditionalFormatting sqref="M22">
    <cfRule type="expression" dxfId="10553" priority="399">
      <formula>INDIRECT("J"&amp;ROW())="Office"</formula>
    </cfRule>
    <cfRule type="expression" dxfId="10552" priority="400">
      <formula>INDIRECT("J"&amp;ROW())="Editor"</formula>
    </cfRule>
    <cfRule type="expression" dxfId="10551" priority="401">
      <formula>INDIRECT("J"&amp;ROW())="PPP"</formula>
    </cfRule>
    <cfRule type="expression" dxfId="10550" priority="402">
      <formula>INDIRECT("J"&amp;ROW())="Author"</formula>
    </cfRule>
    <cfRule type="expression" dxfId="10549" priority="403">
      <formula>INDIRECT("J"&amp;ROW())="Author"</formula>
    </cfRule>
  </conditionalFormatting>
  <conditionalFormatting sqref="C22:L22">
    <cfRule type="expression" dxfId="10548" priority="395">
      <formula>INDIRECT("K"&amp;ROW())="Office"</formula>
    </cfRule>
    <cfRule type="expression" dxfId="10547" priority="396">
      <formula>INDIRECT("K"&amp;ROW())="Editor"</formula>
    </cfRule>
    <cfRule type="expression" dxfId="10546" priority="397">
      <formula>INDIRECT("K"&amp;ROW())="PPP"</formula>
    </cfRule>
    <cfRule type="expression" dxfId="10545" priority="398">
      <formula>INDIRECT("K"&amp;ROW())="Author"</formula>
    </cfRule>
  </conditionalFormatting>
  <conditionalFormatting sqref="N21">
    <cfRule type="expression" dxfId="10544" priority="391">
      <formula>INDIRECT("K"&amp;ROW())="Office"</formula>
    </cfRule>
    <cfRule type="expression" dxfId="10543" priority="392">
      <formula>INDIRECT("K"&amp;ROW())="Editor"</formula>
    </cfRule>
    <cfRule type="expression" dxfId="10542" priority="393">
      <formula>INDIRECT("K"&amp;ROW())="PPP"</formula>
    </cfRule>
    <cfRule type="expression" dxfId="10541" priority="394">
      <formula>INDIRECT("K"&amp;ROW())="Author"</formula>
    </cfRule>
  </conditionalFormatting>
  <conditionalFormatting sqref="N21">
    <cfRule type="expression" dxfId="10540" priority="386">
      <formula>INDIRECT("J"&amp;ROW())="Office"</formula>
    </cfRule>
    <cfRule type="expression" dxfId="10539" priority="387">
      <formula>INDIRECT("J"&amp;ROW())="Editor"</formula>
    </cfRule>
    <cfRule type="expression" dxfId="10538" priority="388">
      <formula>INDIRECT("J"&amp;ROW())="PPP"</formula>
    </cfRule>
    <cfRule type="expression" dxfId="10537" priority="389">
      <formula>INDIRECT("J"&amp;ROW())="Author"</formula>
    </cfRule>
    <cfRule type="expression" dxfId="10536" priority="390">
      <formula>INDIRECT("J"&amp;ROW())="Author"</formula>
    </cfRule>
  </conditionalFormatting>
  <conditionalFormatting sqref="M21">
    <cfRule type="expression" dxfId="10535" priority="382">
      <formula>INDIRECT("K"&amp;ROW())="Office"</formula>
    </cfRule>
    <cfRule type="expression" dxfId="10534" priority="383">
      <formula>INDIRECT("K"&amp;ROW())="Editor"</formula>
    </cfRule>
    <cfRule type="expression" dxfId="10533" priority="384">
      <formula>INDIRECT("K"&amp;ROW())="PPP"</formula>
    </cfRule>
    <cfRule type="expression" dxfId="10532" priority="385">
      <formula>INDIRECT("K"&amp;ROW())="Author"</formula>
    </cfRule>
  </conditionalFormatting>
  <conditionalFormatting sqref="M21">
    <cfRule type="expression" dxfId="10531" priority="377">
      <formula>INDIRECT("J"&amp;ROW())="Office"</formula>
    </cfRule>
    <cfRule type="expression" dxfId="10530" priority="378">
      <formula>INDIRECT("J"&amp;ROW())="Editor"</formula>
    </cfRule>
    <cfRule type="expression" dxfId="10529" priority="379">
      <formula>INDIRECT("J"&amp;ROW())="PPP"</formula>
    </cfRule>
    <cfRule type="expression" dxfId="10528" priority="380">
      <formula>INDIRECT("J"&amp;ROW())="Author"</formula>
    </cfRule>
    <cfRule type="expression" dxfId="10527" priority="381">
      <formula>INDIRECT("J"&amp;ROW())="Author"</formula>
    </cfRule>
  </conditionalFormatting>
  <conditionalFormatting sqref="C21:L21">
    <cfRule type="expression" dxfId="10526" priority="373">
      <formula>INDIRECT("K"&amp;ROW())="Office"</formula>
    </cfRule>
    <cfRule type="expression" dxfId="10525" priority="374">
      <formula>INDIRECT("K"&amp;ROW())="Editor"</formula>
    </cfRule>
    <cfRule type="expression" dxfId="10524" priority="375">
      <formula>INDIRECT("K"&amp;ROW())="PPP"</formula>
    </cfRule>
    <cfRule type="expression" dxfId="10523" priority="376">
      <formula>INDIRECT("K"&amp;ROW())="Author"</formula>
    </cfRule>
  </conditionalFormatting>
  <conditionalFormatting sqref="N19:N20">
    <cfRule type="expression" dxfId="10522" priority="369">
      <formula>INDIRECT("K"&amp;ROW())="Office"</formula>
    </cfRule>
    <cfRule type="expression" dxfId="10521" priority="370">
      <formula>INDIRECT("K"&amp;ROW())="Editor"</formula>
    </cfRule>
    <cfRule type="expression" dxfId="10520" priority="371">
      <formula>INDIRECT("K"&amp;ROW())="PPP"</formula>
    </cfRule>
    <cfRule type="expression" dxfId="10519" priority="372">
      <formula>INDIRECT("K"&amp;ROW())="Author"</formula>
    </cfRule>
  </conditionalFormatting>
  <conditionalFormatting sqref="N19:N20">
    <cfRule type="expression" dxfId="10518" priority="364">
      <formula>INDIRECT("J"&amp;ROW())="Office"</formula>
    </cfRule>
    <cfRule type="expression" dxfId="10517" priority="365">
      <formula>INDIRECT("J"&amp;ROW())="Editor"</formula>
    </cfRule>
    <cfRule type="expression" dxfId="10516" priority="366">
      <formula>INDIRECT("J"&amp;ROW())="PPP"</formula>
    </cfRule>
    <cfRule type="expression" dxfId="10515" priority="367">
      <formula>INDIRECT("J"&amp;ROW())="Author"</formula>
    </cfRule>
    <cfRule type="expression" dxfId="10514" priority="368">
      <formula>INDIRECT("J"&amp;ROW())="Author"</formula>
    </cfRule>
  </conditionalFormatting>
  <conditionalFormatting sqref="M20">
    <cfRule type="expression" dxfId="10513" priority="360">
      <formula>INDIRECT("K"&amp;ROW())="Office"</formula>
    </cfRule>
    <cfRule type="expression" dxfId="10512" priority="361">
      <formula>INDIRECT("K"&amp;ROW())="Editor"</formula>
    </cfRule>
    <cfRule type="expression" dxfId="10511" priority="362">
      <formula>INDIRECT("K"&amp;ROW())="PPP"</formula>
    </cfRule>
    <cfRule type="expression" dxfId="10510" priority="363">
      <formula>INDIRECT("K"&amp;ROW())="Author"</formula>
    </cfRule>
  </conditionalFormatting>
  <conditionalFormatting sqref="M20">
    <cfRule type="expression" dxfId="10509" priority="355">
      <formula>INDIRECT("J"&amp;ROW())="Office"</formula>
    </cfRule>
    <cfRule type="expression" dxfId="10508" priority="356">
      <formula>INDIRECT("J"&amp;ROW())="Editor"</formula>
    </cfRule>
    <cfRule type="expression" dxfId="10507" priority="357">
      <formula>INDIRECT("J"&amp;ROW())="PPP"</formula>
    </cfRule>
    <cfRule type="expression" dxfId="10506" priority="358">
      <formula>INDIRECT("J"&amp;ROW())="Author"</formula>
    </cfRule>
    <cfRule type="expression" dxfId="10505" priority="359">
      <formula>INDIRECT("J"&amp;ROW())="Author"</formula>
    </cfRule>
  </conditionalFormatting>
  <conditionalFormatting sqref="C20:L20">
    <cfRule type="expression" dxfId="10504" priority="351">
      <formula>INDIRECT("K"&amp;ROW())="Office"</formula>
    </cfRule>
    <cfRule type="expression" dxfId="10503" priority="352">
      <formula>INDIRECT("K"&amp;ROW())="Editor"</formula>
    </cfRule>
    <cfRule type="expression" dxfId="10502" priority="353">
      <formula>INDIRECT("K"&amp;ROW())="PPP"</formula>
    </cfRule>
    <cfRule type="expression" dxfId="10501" priority="354">
      <formula>INDIRECT("K"&amp;ROW())="Author"</formula>
    </cfRule>
  </conditionalFormatting>
  <conditionalFormatting sqref="M19">
    <cfRule type="expression" dxfId="10500" priority="316">
      <formula>INDIRECT("K"&amp;ROW())="Office"</formula>
    </cfRule>
    <cfRule type="expression" dxfId="10499" priority="317">
      <formula>INDIRECT("K"&amp;ROW())="Editor"</formula>
    </cfRule>
    <cfRule type="expression" dxfId="10498" priority="318">
      <formula>INDIRECT("K"&amp;ROW())="PPP"</formula>
    </cfRule>
    <cfRule type="expression" dxfId="10497" priority="319">
      <formula>INDIRECT("K"&amp;ROW())="Author"</formula>
    </cfRule>
  </conditionalFormatting>
  <conditionalFormatting sqref="M19">
    <cfRule type="expression" dxfId="10496" priority="311">
      <formula>INDIRECT("J"&amp;ROW())="Office"</formula>
    </cfRule>
    <cfRule type="expression" dxfId="10495" priority="312">
      <formula>INDIRECT("J"&amp;ROW())="Editor"</formula>
    </cfRule>
    <cfRule type="expression" dxfId="10494" priority="313">
      <formula>INDIRECT("J"&amp;ROW())="PPP"</formula>
    </cfRule>
    <cfRule type="expression" dxfId="10493" priority="314">
      <formula>INDIRECT("J"&amp;ROW())="Author"</formula>
    </cfRule>
    <cfRule type="expression" dxfId="10492" priority="315">
      <formula>INDIRECT("J"&amp;ROW())="Author"</formula>
    </cfRule>
  </conditionalFormatting>
  <conditionalFormatting sqref="C19:L19">
    <cfRule type="expression" dxfId="10491" priority="307">
      <formula>INDIRECT("K"&amp;ROW())="Office"</formula>
    </cfRule>
    <cfRule type="expression" dxfId="10490" priority="308">
      <formula>INDIRECT("K"&amp;ROW())="Editor"</formula>
    </cfRule>
    <cfRule type="expression" dxfId="10489" priority="309">
      <formula>INDIRECT("K"&amp;ROW())="PPP"</formula>
    </cfRule>
    <cfRule type="expression" dxfId="10488" priority="310">
      <formula>INDIRECT("K"&amp;ROW())="Author"</formula>
    </cfRule>
  </conditionalFormatting>
  <conditionalFormatting sqref="N18">
    <cfRule type="expression" dxfId="10487" priority="303">
      <formula>INDIRECT("K"&amp;ROW())="Office"</formula>
    </cfRule>
    <cfRule type="expression" dxfId="10486" priority="304">
      <formula>INDIRECT("K"&amp;ROW())="Editor"</formula>
    </cfRule>
    <cfRule type="expression" dxfId="10485" priority="305">
      <formula>INDIRECT("K"&amp;ROW())="PPP"</formula>
    </cfRule>
    <cfRule type="expression" dxfId="10484" priority="306">
      <formula>INDIRECT("K"&amp;ROW())="Author"</formula>
    </cfRule>
  </conditionalFormatting>
  <conditionalFormatting sqref="N18">
    <cfRule type="expression" dxfId="10483" priority="298">
      <formula>INDIRECT("J"&amp;ROW())="Office"</formula>
    </cfRule>
    <cfRule type="expression" dxfId="10482" priority="299">
      <formula>INDIRECT("J"&amp;ROW())="Editor"</formula>
    </cfRule>
    <cfRule type="expression" dxfId="10481" priority="300">
      <formula>INDIRECT("J"&amp;ROW())="PPP"</formula>
    </cfRule>
    <cfRule type="expression" dxfId="10480" priority="301">
      <formula>INDIRECT("J"&amp;ROW())="Author"</formula>
    </cfRule>
    <cfRule type="expression" dxfId="10479" priority="302">
      <formula>INDIRECT("J"&amp;ROW())="Author"</formula>
    </cfRule>
  </conditionalFormatting>
  <conditionalFormatting sqref="M18">
    <cfRule type="expression" dxfId="10478" priority="294">
      <formula>INDIRECT("K"&amp;ROW())="Office"</formula>
    </cfRule>
    <cfRule type="expression" dxfId="10477" priority="295">
      <formula>INDIRECT("K"&amp;ROW())="Editor"</formula>
    </cfRule>
    <cfRule type="expression" dxfId="10476" priority="296">
      <formula>INDIRECT("K"&amp;ROW())="PPP"</formula>
    </cfRule>
    <cfRule type="expression" dxfId="10475" priority="297">
      <formula>INDIRECT("K"&amp;ROW())="Author"</formula>
    </cfRule>
  </conditionalFormatting>
  <conditionalFormatting sqref="M18">
    <cfRule type="expression" dxfId="10474" priority="289">
      <formula>INDIRECT("J"&amp;ROW())="Office"</formula>
    </cfRule>
    <cfRule type="expression" dxfId="10473" priority="290">
      <formula>INDIRECT("J"&amp;ROW())="Editor"</formula>
    </cfRule>
    <cfRule type="expression" dxfId="10472" priority="291">
      <formula>INDIRECT("J"&amp;ROW())="PPP"</formula>
    </cfRule>
    <cfRule type="expression" dxfId="10471" priority="292">
      <formula>INDIRECT("J"&amp;ROW())="Author"</formula>
    </cfRule>
    <cfRule type="expression" dxfId="10470" priority="293">
      <formula>INDIRECT("J"&amp;ROW())="Author"</formula>
    </cfRule>
  </conditionalFormatting>
  <conditionalFormatting sqref="C18:L18">
    <cfRule type="expression" dxfId="10469" priority="285">
      <formula>INDIRECT("K"&amp;ROW())="Office"</formula>
    </cfRule>
    <cfRule type="expression" dxfId="10468" priority="286">
      <formula>INDIRECT("K"&amp;ROW())="Editor"</formula>
    </cfRule>
    <cfRule type="expression" dxfId="10467" priority="287">
      <formula>INDIRECT("K"&amp;ROW())="PPP"</formula>
    </cfRule>
    <cfRule type="expression" dxfId="10466" priority="288">
      <formula>INDIRECT("K"&amp;ROW())="Author"</formula>
    </cfRule>
  </conditionalFormatting>
  <conditionalFormatting sqref="N17">
    <cfRule type="expression" dxfId="10465" priority="259">
      <formula>INDIRECT("K"&amp;ROW())="Office"</formula>
    </cfRule>
    <cfRule type="expression" dxfId="10464" priority="260">
      <formula>INDIRECT("K"&amp;ROW())="Editor"</formula>
    </cfRule>
    <cfRule type="expression" dxfId="10463" priority="261">
      <formula>INDIRECT("K"&amp;ROW())="PPP"</formula>
    </cfRule>
    <cfRule type="expression" dxfId="10462" priority="262">
      <formula>INDIRECT("K"&amp;ROW())="Author"</formula>
    </cfRule>
  </conditionalFormatting>
  <conditionalFormatting sqref="N17">
    <cfRule type="expression" dxfId="10461" priority="254">
      <formula>INDIRECT("J"&amp;ROW())="Office"</formula>
    </cfRule>
    <cfRule type="expression" dxfId="10460" priority="255">
      <formula>INDIRECT("J"&amp;ROW())="Editor"</formula>
    </cfRule>
    <cfRule type="expression" dxfId="10459" priority="256">
      <formula>INDIRECT("J"&amp;ROW())="PPP"</formula>
    </cfRule>
    <cfRule type="expression" dxfId="10458" priority="257">
      <formula>INDIRECT("J"&amp;ROW())="Author"</formula>
    </cfRule>
    <cfRule type="expression" dxfId="10457" priority="258">
      <formula>INDIRECT("J"&amp;ROW())="Author"</formula>
    </cfRule>
  </conditionalFormatting>
  <conditionalFormatting sqref="M17">
    <cfRule type="expression" dxfId="10456" priority="250">
      <formula>INDIRECT("K"&amp;ROW())="Office"</formula>
    </cfRule>
    <cfRule type="expression" dxfId="10455" priority="251">
      <formula>INDIRECT("K"&amp;ROW())="Editor"</formula>
    </cfRule>
    <cfRule type="expression" dxfId="10454" priority="252">
      <formula>INDIRECT("K"&amp;ROW())="PPP"</formula>
    </cfRule>
    <cfRule type="expression" dxfId="10453" priority="253">
      <formula>INDIRECT("K"&amp;ROW())="Author"</formula>
    </cfRule>
  </conditionalFormatting>
  <conditionalFormatting sqref="M17">
    <cfRule type="expression" dxfId="10452" priority="245">
      <formula>INDIRECT("J"&amp;ROW())="Office"</formula>
    </cfRule>
    <cfRule type="expression" dxfId="10451" priority="246">
      <formula>INDIRECT("J"&amp;ROW())="Editor"</formula>
    </cfRule>
    <cfRule type="expression" dxfId="10450" priority="247">
      <formula>INDIRECT("J"&amp;ROW())="PPP"</formula>
    </cfRule>
    <cfRule type="expression" dxfId="10449" priority="248">
      <formula>INDIRECT("J"&amp;ROW())="Author"</formula>
    </cfRule>
    <cfRule type="expression" dxfId="10448" priority="249">
      <formula>INDIRECT("J"&amp;ROW())="Author"</formula>
    </cfRule>
  </conditionalFormatting>
  <conditionalFormatting sqref="C17:L17">
    <cfRule type="expression" dxfId="10447" priority="241">
      <formula>INDIRECT("K"&amp;ROW())="Office"</formula>
    </cfRule>
    <cfRule type="expression" dxfId="10446" priority="242">
      <formula>INDIRECT("K"&amp;ROW())="Editor"</formula>
    </cfRule>
    <cfRule type="expression" dxfId="10445" priority="243">
      <formula>INDIRECT("K"&amp;ROW())="PPP"</formula>
    </cfRule>
    <cfRule type="expression" dxfId="10444" priority="244">
      <formula>INDIRECT("K"&amp;ROW())="Author"</formula>
    </cfRule>
  </conditionalFormatting>
  <conditionalFormatting sqref="N16">
    <cfRule type="expression" dxfId="10443" priority="237">
      <formula>INDIRECT("K"&amp;ROW())="Office"</formula>
    </cfRule>
    <cfRule type="expression" dxfId="10442" priority="238">
      <formula>INDIRECT("K"&amp;ROW())="Editor"</formula>
    </cfRule>
    <cfRule type="expression" dxfId="10441" priority="239">
      <formula>INDIRECT("K"&amp;ROW())="PPP"</formula>
    </cfRule>
    <cfRule type="expression" dxfId="10440" priority="240">
      <formula>INDIRECT("K"&amp;ROW())="Author"</formula>
    </cfRule>
  </conditionalFormatting>
  <conditionalFormatting sqref="N16">
    <cfRule type="expression" dxfId="10439" priority="232">
      <formula>INDIRECT("J"&amp;ROW())="Office"</formula>
    </cfRule>
    <cfRule type="expression" dxfId="10438" priority="233">
      <formula>INDIRECT("J"&amp;ROW())="Editor"</formula>
    </cfRule>
    <cfRule type="expression" dxfId="10437" priority="234">
      <formula>INDIRECT("J"&amp;ROW())="PPP"</formula>
    </cfRule>
    <cfRule type="expression" dxfId="10436" priority="235">
      <formula>INDIRECT("J"&amp;ROW())="Author"</formula>
    </cfRule>
    <cfRule type="expression" dxfId="10435" priority="236">
      <formula>INDIRECT("J"&amp;ROW())="Author"</formula>
    </cfRule>
  </conditionalFormatting>
  <conditionalFormatting sqref="M16">
    <cfRule type="expression" dxfId="10434" priority="228">
      <formula>INDIRECT("K"&amp;ROW())="Office"</formula>
    </cfRule>
    <cfRule type="expression" dxfId="10433" priority="229">
      <formula>INDIRECT("K"&amp;ROW())="Editor"</formula>
    </cfRule>
    <cfRule type="expression" dxfId="10432" priority="230">
      <formula>INDIRECT("K"&amp;ROW())="PPP"</formula>
    </cfRule>
    <cfRule type="expression" dxfId="10431" priority="231">
      <formula>INDIRECT("K"&amp;ROW())="Author"</formula>
    </cfRule>
  </conditionalFormatting>
  <conditionalFormatting sqref="M16">
    <cfRule type="expression" dxfId="10430" priority="223">
      <formula>INDIRECT("J"&amp;ROW())="Office"</formula>
    </cfRule>
    <cfRule type="expression" dxfId="10429" priority="224">
      <formula>INDIRECT("J"&amp;ROW())="Editor"</formula>
    </cfRule>
    <cfRule type="expression" dxfId="10428" priority="225">
      <formula>INDIRECT("J"&amp;ROW())="PPP"</formula>
    </cfRule>
    <cfRule type="expression" dxfId="10427" priority="226">
      <formula>INDIRECT("J"&amp;ROW())="Author"</formula>
    </cfRule>
    <cfRule type="expression" dxfId="10426" priority="227">
      <formula>INDIRECT("J"&amp;ROW())="Author"</formula>
    </cfRule>
  </conditionalFormatting>
  <conditionalFormatting sqref="L16">
    <cfRule type="expression" dxfId="10425" priority="219">
      <formula>INDIRECT("K"&amp;ROW())="Office"</formula>
    </cfRule>
    <cfRule type="expression" dxfId="10424" priority="220">
      <formula>INDIRECT("K"&amp;ROW())="Editor"</formula>
    </cfRule>
    <cfRule type="expression" dxfId="10423" priority="221">
      <formula>INDIRECT("K"&amp;ROW())="PPP"</formula>
    </cfRule>
    <cfRule type="expression" dxfId="10422" priority="222">
      <formula>INDIRECT("K"&amp;ROW())="Author"</formula>
    </cfRule>
  </conditionalFormatting>
  <conditionalFormatting sqref="D16:I16 K16">
    <cfRule type="expression" dxfId="10421" priority="215">
      <formula>INDIRECT("K"&amp;ROW())="Office"</formula>
    </cfRule>
    <cfRule type="expression" dxfId="10420" priority="216">
      <formula>INDIRECT("K"&amp;ROW())="Editor"</formula>
    </cfRule>
    <cfRule type="expression" dxfId="10419" priority="217">
      <formula>INDIRECT("K"&amp;ROW())="PPP"</formula>
    </cfRule>
    <cfRule type="expression" dxfId="10418" priority="218">
      <formula>INDIRECT("K"&amp;ROW())="Author"</formula>
    </cfRule>
  </conditionalFormatting>
  <conditionalFormatting sqref="J16">
    <cfRule type="expression" dxfId="10417" priority="211">
      <formula>INDIRECT("K"&amp;ROW())="Office"</formula>
    </cfRule>
    <cfRule type="expression" dxfId="10416" priority="212">
      <formula>INDIRECT("K"&amp;ROW())="Editor"</formula>
    </cfRule>
    <cfRule type="expression" dxfId="10415" priority="213">
      <formula>INDIRECT("K"&amp;ROW())="PPP"</formula>
    </cfRule>
    <cfRule type="expression" dxfId="10414" priority="214">
      <formula>INDIRECT("K"&amp;ROW())="Author"</formula>
    </cfRule>
  </conditionalFormatting>
  <conditionalFormatting sqref="C16">
    <cfRule type="expression" dxfId="10413" priority="207">
      <formula>INDIRECT("K"&amp;ROW())="Office"</formula>
    </cfRule>
    <cfRule type="expression" dxfId="10412" priority="208">
      <formula>INDIRECT("K"&amp;ROW())="Editor"</formula>
    </cfRule>
    <cfRule type="expression" dxfId="10411" priority="209">
      <formula>INDIRECT("K"&amp;ROW())="PPP"</formula>
    </cfRule>
    <cfRule type="expression" dxfId="10410" priority="210">
      <formula>INDIRECT("K"&amp;ROW())="Author"</formula>
    </cfRule>
  </conditionalFormatting>
  <conditionalFormatting sqref="N15">
    <cfRule type="expression" dxfId="10409" priority="203">
      <formula>INDIRECT("K"&amp;ROW())="Office"</formula>
    </cfRule>
    <cfRule type="expression" dxfId="10408" priority="204">
      <formula>INDIRECT("K"&amp;ROW())="Editor"</formula>
    </cfRule>
    <cfRule type="expression" dxfId="10407" priority="205">
      <formula>INDIRECT("K"&amp;ROW())="PPP"</formula>
    </cfRule>
    <cfRule type="expression" dxfId="10406" priority="206">
      <formula>INDIRECT("K"&amp;ROW())="Author"</formula>
    </cfRule>
  </conditionalFormatting>
  <conditionalFormatting sqref="N15">
    <cfRule type="expression" dxfId="10405" priority="198">
      <formula>INDIRECT("J"&amp;ROW())="Office"</formula>
    </cfRule>
    <cfRule type="expression" dxfId="10404" priority="199">
      <formula>INDIRECT("J"&amp;ROW())="Editor"</formula>
    </cfRule>
    <cfRule type="expression" dxfId="10403" priority="200">
      <formula>INDIRECT("J"&amp;ROW())="PPP"</formula>
    </cfRule>
    <cfRule type="expression" dxfId="10402" priority="201">
      <formula>INDIRECT("J"&amp;ROW())="Author"</formula>
    </cfRule>
    <cfRule type="expression" dxfId="10401" priority="202">
      <formula>INDIRECT("J"&amp;ROW())="Author"</formula>
    </cfRule>
  </conditionalFormatting>
  <conditionalFormatting sqref="M15">
    <cfRule type="expression" dxfId="10400" priority="194">
      <formula>INDIRECT("K"&amp;ROW())="Office"</formula>
    </cfRule>
    <cfRule type="expression" dxfId="10399" priority="195">
      <formula>INDIRECT("K"&amp;ROW())="Editor"</formula>
    </cfRule>
    <cfRule type="expression" dxfId="10398" priority="196">
      <formula>INDIRECT("K"&amp;ROW())="PPP"</formula>
    </cfRule>
    <cfRule type="expression" dxfId="10397" priority="197">
      <formula>INDIRECT("K"&amp;ROW())="Author"</formula>
    </cfRule>
  </conditionalFormatting>
  <conditionalFormatting sqref="M15">
    <cfRule type="expression" dxfId="10396" priority="189">
      <formula>INDIRECT("J"&amp;ROW())="Office"</formula>
    </cfRule>
    <cfRule type="expression" dxfId="10395" priority="190">
      <formula>INDIRECT("J"&amp;ROW())="Editor"</formula>
    </cfRule>
    <cfRule type="expression" dxfId="10394" priority="191">
      <formula>INDIRECT("J"&amp;ROW())="PPP"</formula>
    </cfRule>
    <cfRule type="expression" dxfId="10393" priority="192">
      <formula>INDIRECT("J"&amp;ROW())="Author"</formula>
    </cfRule>
    <cfRule type="expression" dxfId="10392" priority="193">
      <formula>INDIRECT("J"&amp;ROW())="Author"</formula>
    </cfRule>
  </conditionalFormatting>
  <conditionalFormatting sqref="L15">
    <cfRule type="expression" dxfId="10391" priority="185">
      <formula>INDIRECT("K"&amp;ROW())="Office"</formula>
    </cfRule>
    <cfRule type="expression" dxfId="10390" priority="186">
      <formula>INDIRECT("K"&amp;ROW())="Editor"</formula>
    </cfRule>
    <cfRule type="expression" dxfId="10389" priority="187">
      <formula>INDIRECT("K"&amp;ROW())="PPP"</formula>
    </cfRule>
    <cfRule type="expression" dxfId="10388" priority="188">
      <formula>INDIRECT("K"&amp;ROW())="Author"</formula>
    </cfRule>
  </conditionalFormatting>
  <conditionalFormatting sqref="D15:I15 K15">
    <cfRule type="expression" dxfId="10387" priority="181">
      <formula>INDIRECT("K"&amp;ROW())="Office"</formula>
    </cfRule>
    <cfRule type="expression" dxfId="10386" priority="182">
      <formula>INDIRECT("K"&amp;ROW())="Editor"</formula>
    </cfRule>
    <cfRule type="expression" dxfId="10385" priority="183">
      <formula>INDIRECT("K"&amp;ROW())="PPP"</formula>
    </cfRule>
    <cfRule type="expression" dxfId="10384" priority="184">
      <formula>INDIRECT("K"&amp;ROW())="Author"</formula>
    </cfRule>
  </conditionalFormatting>
  <conditionalFormatting sqref="J15">
    <cfRule type="expression" dxfId="10383" priority="177">
      <formula>INDIRECT("K"&amp;ROW())="Office"</formula>
    </cfRule>
    <cfRule type="expression" dxfId="10382" priority="178">
      <formula>INDIRECT("K"&amp;ROW())="Editor"</formula>
    </cfRule>
    <cfRule type="expression" dxfId="10381" priority="179">
      <formula>INDIRECT("K"&amp;ROW())="PPP"</formula>
    </cfRule>
    <cfRule type="expression" dxfId="10380" priority="180">
      <formula>INDIRECT("K"&amp;ROW())="Author"</formula>
    </cfRule>
  </conditionalFormatting>
  <conditionalFormatting sqref="C15">
    <cfRule type="expression" dxfId="10379" priority="173">
      <formula>INDIRECT("K"&amp;ROW())="Office"</formula>
    </cfRule>
    <cfRule type="expression" dxfId="10378" priority="174">
      <formula>INDIRECT("K"&amp;ROW())="Editor"</formula>
    </cfRule>
    <cfRule type="expression" dxfId="10377" priority="175">
      <formula>INDIRECT("K"&amp;ROW())="PPP"</formula>
    </cfRule>
    <cfRule type="expression" dxfId="10376" priority="176">
      <formula>INDIRECT("K"&amp;ROW())="Author"</formula>
    </cfRule>
  </conditionalFormatting>
  <conditionalFormatting sqref="N11:N14">
    <cfRule type="expression" dxfId="10375" priority="169">
      <formula>INDIRECT("K"&amp;ROW())="Office"</formula>
    </cfRule>
    <cfRule type="expression" dxfId="10374" priority="170">
      <formula>INDIRECT("K"&amp;ROW())="Editor"</formula>
    </cfRule>
    <cfRule type="expression" dxfId="10373" priority="171">
      <formula>INDIRECT("K"&amp;ROW())="PPP"</formula>
    </cfRule>
    <cfRule type="expression" dxfId="10372" priority="172">
      <formula>INDIRECT("K"&amp;ROW())="Author"</formula>
    </cfRule>
  </conditionalFormatting>
  <conditionalFormatting sqref="N11:N14">
    <cfRule type="expression" dxfId="10371" priority="164">
      <formula>INDIRECT("J"&amp;ROW())="Office"</formula>
    </cfRule>
    <cfRule type="expression" dxfId="10370" priority="165">
      <formula>INDIRECT("J"&amp;ROW())="Editor"</formula>
    </cfRule>
    <cfRule type="expression" dxfId="10369" priority="166">
      <formula>INDIRECT("J"&amp;ROW())="PPP"</formula>
    </cfRule>
    <cfRule type="expression" dxfId="10368" priority="167">
      <formula>INDIRECT("J"&amp;ROW())="Author"</formula>
    </cfRule>
    <cfRule type="expression" dxfId="10367" priority="168">
      <formula>INDIRECT("J"&amp;ROW())="Author"</formula>
    </cfRule>
  </conditionalFormatting>
  <conditionalFormatting sqref="M11:M14">
    <cfRule type="expression" dxfId="10366" priority="160">
      <formula>INDIRECT("K"&amp;ROW())="Office"</formula>
    </cfRule>
    <cfRule type="expression" dxfId="10365" priority="161">
      <formula>INDIRECT("K"&amp;ROW())="Editor"</formula>
    </cfRule>
    <cfRule type="expression" dxfId="10364" priority="162">
      <formula>INDIRECT("K"&amp;ROW())="PPP"</formula>
    </cfRule>
    <cfRule type="expression" dxfId="10363" priority="163">
      <formula>INDIRECT("K"&amp;ROW())="Author"</formula>
    </cfRule>
  </conditionalFormatting>
  <conditionalFormatting sqref="M11:M14">
    <cfRule type="expression" dxfId="10362" priority="155">
      <formula>INDIRECT("J"&amp;ROW())="Office"</formula>
    </cfRule>
    <cfRule type="expression" dxfId="10361" priority="156">
      <formula>INDIRECT("J"&amp;ROW())="Editor"</formula>
    </cfRule>
    <cfRule type="expression" dxfId="10360" priority="157">
      <formula>INDIRECT("J"&amp;ROW())="PPP"</formula>
    </cfRule>
    <cfRule type="expression" dxfId="10359" priority="158">
      <formula>INDIRECT("J"&amp;ROW())="Author"</formula>
    </cfRule>
    <cfRule type="expression" dxfId="10358" priority="159">
      <formula>INDIRECT("J"&amp;ROW())="Author"</formula>
    </cfRule>
  </conditionalFormatting>
  <conditionalFormatting sqref="L11:L14">
    <cfRule type="expression" dxfId="10357" priority="151">
      <formula>INDIRECT("K"&amp;ROW())="Office"</formula>
    </cfRule>
    <cfRule type="expression" dxfId="10356" priority="152">
      <formula>INDIRECT("K"&amp;ROW())="Editor"</formula>
    </cfRule>
    <cfRule type="expression" dxfId="10355" priority="153">
      <formula>INDIRECT("K"&amp;ROW())="PPP"</formula>
    </cfRule>
    <cfRule type="expression" dxfId="10354" priority="154">
      <formula>INDIRECT("K"&amp;ROW())="Author"</formula>
    </cfRule>
  </conditionalFormatting>
  <conditionalFormatting sqref="K14 D14:G14 I14">
    <cfRule type="expression" dxfId="10353" priority="135">
      <formula>INDIRECT("K"&amp;ROW())="Office"</formula>
    </cfRule>
    <cfRule type="expression" dxfId="10352" priority="136">
      <formula>INDIRECT("K"&amp;ROW())="Editor"</formula>
    </cfRule>
    <cfRule type="expression" dxfId="10351" priority="137">
      <formula>INDIRECT("K"&amp;ROW())="PPP"</formula>
    </cfRule>
    <cfRule type="expression" dxfId="10350" priority="138">
      <formula>INDIRECT("K"&amp;ROW())="Author"</formula>
    </cfRule>
  </conditionalFormatting>
  <conditionalFormatting sqref="J14">
    <cfRule type="expression" dxfId="10349" priority="131">
      <formula>INDIRECT("K"&amp;ROW())="Office"</formula>
    </cfRule>
    <cfRule type="expression" dxfId="10348" priority="132">
      <formula>INDIRECT("K"&amp;ROW())="Editor"</formula>
    </cfRule>
    <cfRule type="expression" dxfId="10347" priority="133">
      <formula>INDIRECT("K"&amp;ROW())="PPP"</formula>
    </cfRule>
    <cfRule type="expression" dxfId="10346" priority="134">
      <formula>INDIRECT("K"&amp;ROW())="Author"</formula>
    </cfRule>
  </conditionalFormatting>
  <conditionalFormatting sqref="C14">
    <cfRule type="expression" dxfId="10345" priority="127">
      <formula>INDIRECT("K"&amp;ROW())="Office"</formula>
    </cfRule>
    <cfRule type="expression" dxfId="10344" priority="128">
      <formula>INDIRECT("K"&amp;ROW())="Editor"</formula>
    </cfRule>
    <cfRule type="expression" dxfId="10343" priority="129">
      <formula>INDIRECT("K"&amp;ROW())="PPP"</formula>
    </cfRule>
    <cfRule type="expression" dxfId="10342" priority="130">
      <formula>INDIRECT("K"&amp;ROW())="Author"</formula>
    </cfRule>
  </conditionalFormatting>
  <conditionalFormatting sqref="C13">
    <cfRule type="expression" dxfId="10341" priority="115">
      <formula>INDIRECT("K"&amp;ROW())="Office"</formula>
    </cfRule>
    <cfRule type="expression" dxfId="10340" priority="116">
      <formula>INDIRECT("K"&amp;ROW())="Editor"</formula>
    </cfRule>
    <cfRule type="expression" dxfId="10339" priority="117">
      <formula>INDIRECT("K"&amp;ROW())="PPP"</formula>
    </cfRule>
    <cfRule type="expression" dxfId="10338" priority="118">
      <formula>INDIRECT("K"&amp;ROW())="Author"</formula>
    </cfRule>
  </conditionalFormatting>
  <conditionalFormatting sqref="D13:G13 K13 I13">
    <cfRule type="expression" dxfId="10337" priority="123">
      <formula>INDIRECT("K"&amp;ROW())="Office"</formula>
    </cfRule>
    <cfRule type="expression" dxfId="10336" priority="124">
      <formula>INDIRECT("K"&amp;ROW())="Editor"</formula>
    </cfRule>
    <cfRule type="expression" dxfId="10335" priority="125">
      <formula>INDIRECT("K"&amp;ROW())="PPP"</formula>
    </cfRule>
    <cfRule type="expression" dxfId="10334" priority="126">
      <formula>INDIRECT("K"&amp;ROW())="Author"</formula>
    </cfRule>
  </conditionalFormatting>
  <conditionalFormatting sqref="J13">
    <cfRule type="expression" dxfId="10333" priority="119">
      <formula>INDIRECT("K"&amp;ROW())="Office"</formula>
    </cfRule>
    <cfRule type="expression" dxfId="10332" priority="120">
      <formula>INDIRECT("K"&amp;ROW())="Editor"</formula>
    </cfRule>
    <cfRule type="expression" dxfId="10331" priority="121">
      <formula>INDIRECT("K"&amp;ROW())="PPP"</formula>
    </cfRule>
    <cfRule type="expression" dxfId="10330" priority="122">
      <formula>INDIRECT("K"&amp;ROW())="Author"</formula>
    </cfRule>
  </conditionalFormatting>
  <conditionalFormatting sqref="J12">
    <cfRule type="expression" dxfId="10329" priority="99">
      <formula>INDIRECT("K"&amp;ROW())="Office"</formula>
    </cfRule>
    <cfRule type="expression" dxfId="10328" priority="100">
      <formula>INDIRECT("K"&amp;ROW())="Editor"</formula>
    </cfRule>
    <cfRule type="expression" dxfId="10327" priority="101">
      <formula>INDIRECT("K"&amp;ROW())="PPP"</formula>
    </cfRule>
    <cfRule type="expression" dxfId="10326" priority="102">
      <formula>INDIRECT("K"&amp;ROW())="Author"</formula>
    </cfRule>
  </conditionalFormatting>
  <conditionalFormatting sqref="K12 D12:G12 I12">
    <cfRule type="expression" dxfId="10325" priority="107">
      <formula>INDIRECT("K"&amp;ROW())="Office"</formula>
    </cfRule>
    <cfRule type="expression" dxfId="10324" priority="108">
      <formula>INDIRECT("K"&amp;ROW())="Editor"</formula>
    </cfRule>
    <cfRule type="expression" dxfId="10323" priority="109">
      <formula>INDIRECT("K"&amp;ROW())="PPP"</formula>
    </cfRule>
    <cfRule type="expression" dxfId="10322" priority="110">
      <formula>INDIRECT("K"&amp;ROW())="Author"</formula>
    </cfRule>
  </conditionalFormatting>
  <conditionalFormatting sqref="C12">
    <cfRule type="expression" dxfId="10321" priority="103">
      <formula>INDIRECT("K"&amp;ROW())="Office"</formula>
    </cfRule>
    <cfRule type="expression" dxfId="10320" priority="104">
      <formula>INDIRECT("K"&amp;ROW())="Editor"</formula>
    </cfRule>
    <cfRule type="expression" dxfId="10319" priority="105">
      <formula>INDIRECT("K"&amp;ROW())="PPP"</formula>
    </cfRule>
    <cfRule type="expression" dxfId="10318" priority="106">
      <formula>INDIRECT("K"&amp;ROW())="Author"</formula>
    </cfRule>
  </conditionalFormatting>
  <conditionalFormatting sqref="J11">
    <cfRule type="expression" dxfId="10317" priority="87">
      <formula>INDIRECT("K"&amp;ROW())="Office"</formula>
    </cfRule>
    <cfRule type="expression" dxfId="10316" priority="88">
      <formula>INDIRECT("K"&amp;ROW())="Editor"</formula>
    </cfRule>
    <cfRule type="expression" dxfId="10315" priority="89">
      <formula>INDIRECT("K"&amp;ROW())="PPP"</formula>
    </cfRule>
    <cfRule type="expression" dxfId="10314" priority="90">
      <formula>INDIRECT("K"&amp;ROW())="Author"</formula>
    </cfRule>
  </conditionalFormatting>
  <conditionalFormatting sqref="C11">
    <cfRule type="expression" dxfId="10313" priority="95">
      <formula>INDIRECT("K"&amp;ROW())="Office"</formula>
    </cfRule>
    <cfRule type="expression" dxfId="10312" priority="96">
      <formula>INDIRECT("K"&amp;ROW())="Editor"</formula>
    </cfRule>
    <cfRule type="expression" dxfId="10311" priority="97">
      <formula>INDIRECT("K"&amp;ROW())="PPP"</formula>
    </cfRule>
    <cfRule type="expression" dxfId="10310" priority="98">
      <formula>INDIRECT("K"&amp;ROW())="Author"</formula>
    </cfRule>
  </conditionalFormatting>
  <conditionalFormatting sqref="D11:G11 K11 I11">
    <cfRule type="expression" dxfId="10309" priority="91">
      <formula>INDIRECT("K"&amp;ROW())="Office"</formula>
    </cfRule>
    <cfRule type="expression" dxfId="10308" priority="92">
      <formula>INDIRECT("K"&amp;ROW())="Editor"</formula>
    </cfRule>
    <cfRule type="expression" dxfId="10307" priority="93">
      <formula>INDIRECT("K"&amp;ROW())="PPP"</formula>
    </cfRule>
    <cfRule type="expression" dxfId="10306" priority="94">
      <formula>INDIRECT("K"&amp;ROW())="Author"</formula>
    </cfRule>
  </conditionalFormatting>
  <conditionalFormatting sqref="N9:N10">
    <cfRule type="expression" dxfId="10305" priority="83">
      <formula>INDIRECT("K"&amp;ROW())="Office"</formula>
    </cfRule>
    <cfRule type="expression" dxfId="10304" priority="84">
      <formula>INDIRECT("K"&amp;ROW())="Editor"</formula>
    </cfRule>
    <cfRule type="expression" dxfId="10303" priority="85">
      <formula>INDIRECT("K"&amp;ROW())="PPP"</formula>
    </cfRule>
    <cfRule type="expression" dxfId="10302" priority="86">
      <formula>INDIRECT("K"&amp;ROW())="Author"</formula>
    </cfRule>
  </conditionalFormatting>
  <conditionalFormatting sqref="N9:N10">
    <cfRule type="expression" dxfId="10301" priority="78">
      <formula>INDIRECT("J"&amp;ROW())="Office"</formula>
    </cfRule>
    <cfRule type="expression" dxfId="10300" priority="79">
      <formula>INDIRECT("J"&amp;ROW())="Editor"</formula>
    </cfRule>
    <cfRule type="expression" dxfId="10299" priority="80">
      <formula>INDIRECT("J"&amp;ROW())="PPP"</formula>
    </cfRule>
    <cfRule type="expression" dxfId="10298" priority="81">
      <formula>INDIRECT("J"&amp;ROW())="Author"</formula>
    </cfRule>
    <cfRule type="expression" dxfId="10297" priority="82">
      <formula>INDIRECT("J"&amp;ROW())="Author"</formula>
    </cfRule>
  </conditionalFormatting>
  <conditionalFormatting sqref="M9:M10">
    <cfRule type="expression" dxfId="10296" priority="74">
      <formula>INDIRECT("K"&amp;ROW())="Office"</formula>
    </cfRule>
    <cfRule type="expression" dxfId="10295" priority="75">
      <formula>INDIRECT("K"&amp;ROW())="Editor"</formula>
    </cfRule>
    <cfRule type="expression" dxfId="10294" priority="76">
      <formula>INDIRECT("K"&amp;ROW())="PPP"</formula>
    </cfRule>
    <cfRule type="expression" dxfId="10293" priority="77">
      <formula>INDIRECT("K"&amp;ROW())="Author"</formula>
    </cfRule>
  </conditionalFormatting>
  <conditionalFormatting sqref="M9:M10">
    <cfRule type="expression" dxfId="10292" priority="69">
      <formula>INDIRECT("J"&amp;ROW())="Office"</formula>
    </cfRule>
    <cfRule type="expression" dxfId="10291" priority="70">
      <formula>INDIRECT("J"&amp;ROW())="Editor"</formula>
    </cfRule>
    <cfRule type="expression" dxfId="10290" priority="71">
      <formula>INDIRECT("J"&amp;ROW())="PPP"</formula>
    </cfRule>
    <cfRule type="expression" dxfId="10289" priority="72">
      <formula>INDIRECT("J"&amp;ROW())="Author"</formula>
    </cfRule>
    <cfRule type="expression" dxfId="10288" priority="73">
      <formula>INDIRECT("J"&amp;ROW())="Author"</formula>
    </cfRule>
  </conditionalFormatting>
  <conditionalFormatting sqref="L9:L10">
    <cfRule type="expression" dxfId="10287" priority="65">
      <formula>INDIRECT("K"&amp;ROW())="Office"</formula>
    </cfRule>
    <cfRule type="expression" dxfId="10286" priority="66">
      <formula>INDIRECT("K"&amp;ROW())="Editor"</formula>
    </cfRule>
    <cfRule type="expression" dxfId="10285" priority="67">
      <formula>INDIRECT("K"&amp;ROW())="PPP"</formula>
    </cfRule>
    <cfRule type="expression" dxfId="10284" priority="68">
      <formula>INDIRECT("K"&amp;ROW())="Author"</formula>
    </cfRule>
  </conditionalFormatting>
  <conditionalFormatting sqref="C10">
    <cfRule type="expression" dxfId="10283" priority="41">
      <formula>INDIRECT("K"&amp;ROW())="Office"</formula>
    </cfRule>
    <cfRule type="expression" dxfId="10282" priority="42">
      <formula>INDIRECT("K"&amp;ROW())="Editor"</formula>
    </cfRule>
    <cfRule type="expression" dxfId="10281" priority="43">
      <formula>INDIRECT("K"&amp;ROW())="PPP"</formula>
    </cfRule>
    <cfRule type="expression" dxfId="10280" priority="44">
      <formula>INDIRECT("K"&amp;ROW())="Author"</formula>
    </cfRule>
  </conditionalFormatting>
  <conditionalFormatting sqref="K10 D10:G10 I10">
    <cfRule type="expression" dxfId="10279" priority="49">
      <formula>INDIRECT("K"&amp;ROW())="Office"</formula>
    </cfRule>
    <cfRule type="expression" dxfId="10278" priority="50">
      <formula>INDIRECT("K"&amp;ROW())="Editor"</formula>
    </cfRule>
    <cfRule type="expression" dxfId="10277" priority="51">
      <formula>INDIRECT("K"&amp;ROW())="PPP"</formula>
    </cfRule>
    <cfRule type="expression" dxfId="10276" priority="52">
      <formula>INDIRECT("K"&amp;ROW())="Author"</formula>
    </cfRule>
  </conditionalFormatting>
  <conditionalFormatting sqref="J10">
    <cfRule type="expression" dxfId="10275" priority="45">
      <formula>INDIRECT("K"&amp;ROW())="Office"</formula>
    </cfRule>
    <cfRule type="expression" dxfId="10274" priority="46">
      <formula>INDIRECT("K"&amp;ROW())="Editor"</formula>
    </cfRule>
    <cfRule type="expression" dxfId="10273" priority="47">
      <formula>INDIRECT("K"&amp;ROW())="PPP"</formula>
    </cfRule>
    <cfRule type="expression" dxfId="10272" priority="48">
      <formula>INDIRECT("K"&amp;ROW())="Author"</formula>
    </cfRule>
  </conditionalFormatting>
  <conditionalFormatting sqref="C9">
    <cfRule type="expression" dxfId="10271" priority="29">
      <formula>INDIRECT("K"&amp;ROW())="Office"</formula>
    </cfRule>
    <cfRule type="expression" dxfId="10270" priority="30">
      <formula>INDIRECT("K"&amp;ROW())="Editor"</formula>
    </cfRule>
    <cfRule type="expression" dxfId="10269" priority="31">
      <formula>INDIRECT("K"&amp;ROW())="PPP"</formula>
    </cfRule>
    <cfRule type="expression" dxfId="10268" priority="32">
      <formula>INDIRECT("K"&amp;ROW())="Author"</formula>
    </cfRule>
  </conditionalFormatting>
  <conditionalFormatting sqref="D9:G9 K9 I9">
    <cfRule type="expression" dxfId="10267" priority="37">
      <formula>INDIRECT("K"&amp;ROW())="Office"</formula>
    </cfRule>
    <cfRule type="expression" dxfId="10266" priority="38">
      <formula>INDIRECT("K"&amp;ROW())="Editor"</formula>
    </cfRule>
    <cfRule type="expression" dxfId="10265" priority="39">
      <formula>INDIRECT("K"&amp;ROW())="PPP"</formula>
    </cfRule>
    <cfRule type="expression" dxfId="10264" priority="40">
      <formula>INDIRECT("K"&amp;ROW())="Author"</formula>
    </cfRule>
  </conditionalFormatting>
  <conditionalFormatting sqref="J9">
    <cfRule type="expression" dxfId="10263" priority="33">
      <formula>INDIRECT("K"&amp;ROW())="Office"</formula>
    </cfRule>
    <cfRule type="expression" dxfId="10262" priority="34">
      <formula>INDIRECT("K"&amp;ROW())="Editor"</formula>
    </cfRule>
    <cfRule type="expression" dxfId="10261" priority="35">
      <formula>INDIRECT("K"&amp;ROW())="PPP"</formula>
    </cfRule>
    <cfRule type="expression" dxfId="10260" priority="36">
      <formula>INDIRECT("K"&amp;ROW())="Author"</formula>
    </cfRule>
  </conditionalFormatting>
  <conditionalFormatting sqref="H8:H14">
    <cfRule type="expression" dxfId="10259" priority="1">
      <formula>INDIRECT("K"&amp;ROW())="Office"</formula>
    </cfRule>
    <cfRule type="expression" dxfId="10258" priority="2">
      <formula>INDIRECT("K"&amp;ROW())="Editor"</formula>
    </cfRule>
    <cfRule type="expression" dxfId="10257" priority="3">
      <formula>INDIRECT("K"&amp;ROW())="PPP"</formula>
    </cfRule>
    <cfRule type="expression" dxfId="10256" priority="4">
      <formula>INDIRECT("K"&amp;ROW())="Author"</formula>
    </cfRule>
  </conditionalFormatting>
  <conditionalFormatting sqref="N8">
    <cfRule type="expression" dxfId="10255" priority="5">
      <formula>INDIRECT("K"&amp;ROW())="Office"</formula>
    </cfRule>
    <cfRule type="expression" dxfId="10254" priority="6">
      <formula>INDIRECT("K"&amp;ROW())="Editor"</formula>
    </cfRule>
    <cfRule type="expression" dxfId="10253" priority="7">
      <formula>INDIRECT("K"&amp;ROW())="PPP"</formula>
    </cfRule>
    <cfRule type="expression" dxfId="10252" priority="8">
      <formula>INDIRECT("K"&amp;ROW())="Author"</formula>
    </cfRule>
  </conditionalFormatting>
  <conditionalFormatting sqref="K8 D8:G8 I8">
    <cfRule type="expression" dxfId="10251" priority="25">
      <formula>INDIRECT("K"&amp;ROW())="Office"</formula>
    </cfRule>
    <cfRule type="expression" dxfId="10250" priority="26">
      <formula>INDIRECT("K"&amp;ROW())="Editor"</formula>
    </cfRule>
    <cfRule type="expression" dxfId="10249" priority="27">
      <formula>INDIRECT("K"&amp;ROW())="PPP"</formula>
    </cfRule>
    <cfRule type="expression" dxfId="10248" priority="28">
      <formula>INDIRECT("K"&amp;ROW())="Author"</formula>
    </cfRule>
  </conditionalFormatting>
  <conditionalFormatting sqref="J8">
    <cfRule type="expression" dxfId="10247" priority="21">
      <formula>INDIRECT("K"&amp;ROW())="Office"</formula>
    </cfRule>
    <cfRule type="expression" dxfId="10246" priority="22">
      <formula>INDIRECT("K"&amp;ROW())="Editor"</formula>
    </cfRule>
    <cfRule type="expression" dxfId="10245" priority="23">
      <formula>INDIRECT("K"&amp;ROW())="PPP"</formula>
    </cfRule>
    <cfRule type="expression" dxfId="10244" priority="24">
      <formula>INDIRECT("K"&amp;ROW())="Author"</formula>
    </cfRule>
  </conditionalFormatting>
  <conditionalFormatting sqref="L8">
    <cfRule type="expression" dxfId="10243" priority="17">
      <formula>INDIRECT("K"&amp;ROW())="Office"</formula>
    </cfRule>
    <cfRule type="expression" dxfId="10242" priority="18">
      <formula>INDIRECT("K"&amp;ROW())="Editor"</formula>
    </cfRule>
    <cfRule type="expression" dxfId="10241" priority="19">
      <formula>INDIRECT("K"&amp;ROW())="PPP"</formula>
    </cfRule>
    <cfRule type="expression" dxfId="10240" priority="20">
      <formula>INDIRECT("K"&amp;ROW())="Author"</formula>
    </cfRule>
  </conditionalFormatting>
  <conditionalFormatting sqref="C8">
    <cfRule type="expression" dxfId="10239" priority="13">
      <formula>INDIRECT("K"&amp;ROW())="Office"</formula>
    </cfRule>
    <cfRule type="expression" dxfId="10238" priority="14">
      <formula>INDIRECT("K"&amp;ROW())="Editor"</formula>
    </cfRule>
    <cfRule type="expression" dxfId="10237" priority="15">
      <formula>INDIRECT("K"&amp;ROW())="PPP"</formula>
    </cfRule>
    <cfRule type="expression" dxfId="10236" priority="16">
      <formula>INDIRECT("K"&amp;ROW())="Author"</formula>
    </cfRule>
  </conditionalFormatting>
  <conditionalFormatting sqref="M8">
    <cfRule type="expression" dxfId="10235" priority="9">
      <formula>INDIRECT("K"&amp;ROW())="Office"</formula>
    </cfRule>
    <cfRule type="expression" dxfId="10234" priority="10">
      <formula>INDIRECT("K"&amp;ROW())="Editor"</formula>
    </cfRule>
    <cfRule type="expression" dxfId="10233" priority="11">
      <formula>INDIRECT("K"&amp;ROW())="PPP"</formula>
    </cfRule>
    <cfRule type="expression" dxfId="10232" priority="12">
      <formula>INDIRECT("K"&amp;ROW())="Author"</formula>
    </cfRule>
  </conditionalFormatting>
  <pageMargins left="0.25" right="0.25" top="0.75" bottom="0.75" header="0.3" footer="0.3"/>
  <pageSetup paperSize="9" scale="57" fitToHeight="0" orientation="portrait" r:id="rId1"/>
  <rowBreaks count="1" manualBreakCount="1">
    <brk id="294" max="9" man="1"/>
  </rowBreaks>
  <ignoredErrors>
    <ignoredError sqref="I223:I224 D129" twoDigitTextYear="1"/>
    <ignoredError sqref="C192 C200 C205:C231 C233:C237 C156:C190 C124:C154 C193:C195 C112:C12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82"/>
  <sheetViews>
    <sheetView showGridLines="0" topLeftCell="A67" zoomScale="90" zoomScaleNormal="90" zoomScaleSheetLayoutView="100" workbookViewId="0">
      <selection activeCell="F88" sqref="F87:F88"/>
    </sheetView>
  </sheetViews>
  <sheetFormatPr defaultColWidth="9.42578125" defaultRowHeight="14.25"/>
  <cols>
    <col min="1" max="1" width="5.5703125" style="26" customWidth="1"/>
    <col min="2" max="2" width="14.5703125" style="26" customWidth="1"/>
    <col min="3" max="3" width="7.42578125" style="26" customWidth="1"/>
    <col min="4" max="4" width="23.5703125" style="26" customWidth="1"/>
    <col min="5" max="5" width="7.42578125" style="26" customWidth="1"/>
    <col min="6" max="6" width="68.5703125" style="26" customWidth="1"/>
    <col min="7" max="7" width="14.7109375" style="26" customWidth="1"/>
    <col min="8" max="8" width="9.5703125" style="26" customWidth="1"/>
    <col min="9" max="9" width="14.7109375" style="26" customWidth="1"/>
    <col min="10" max="10" width="25.5703125" style="26" customWidth="1"/>
    <col min="11" max="11" width="8" style="26" customWidth="1"/>
    <col min="12" max="12" width="12.42578125" style="26" customWidth="1"/>
    <col min="13" max="16384" width="9.42578125" style="26"/>
  </cols>
  <sheetData>
    <row r="1" spans="1:12" ht="23.25">
      <c r="A1" s="25" t="s">
        <v>92</v>
      </c>
      <c r="J1" s="27"/>
    </row>
    <row r="2" spans="1:12">
      <c r="F2" s="26" t="s">
        <v>107</v>
      </c>
    </row>
    <row r="3" spans="1:12">
      <c r="F3" s="28">
        <f ca="1">TODAY()</f>
        <v>44035</v>
      </c>
    </row>
    <row r="4" spans="1:12" ht="15">
      <c r="A4" s="29"/>
      <c r="B4" s="26" t="s">
        <v>66</v>
      </c>
      <c r="F4" s="30"/>
    </row>
    <row r="5" spans="1:12" ht="15">
      <c r="A5" s="31"/>
      <c r="B5" s="26" t="s">
        <v>187</v>
      </c>
      <c r="F5" s="32" t="s">
        <v>115</v>
      </c>
      <c r="G5" s="33">
        <f>COUNTA(F11:F82)</f>
        <v>71</v>
      </c>
    </row>
    <row r="6" spans="1:12" ht="15">
      <c r="A6" s="34"/>
      <c r="B6" s="26" t="s">
        <v>67</v>
      </c>
      <c r="F6" s="32" t="s">
        <v>116</v>
      </c>
      <c r="G6" s="33">
        <f ca="1">COUNTIF(H11:H82,"&gt;="&amp;24)</f>
        <v>34</v>
      </c>
    </row>
    <row r="7" spans="1:12" ht="15">
      <c r="A7" s="35"/>
      <c r="B7" s="26" t="s">
        <v>68</v>
      </c>
      <c r="F7" s="32" t="s">
        <v>114</v>
      </c>
      <c r="G7" s="33">
        <v>10</v>
      </c>
    </row>
    <row r="8" spans="1:12" ht="15">
      <c r="F8" s="36"/>
    </row>
    <row r="9" spans="1:12" ht="45">
      <c r="A9" s="96" t="s">
        <v>113</v>
      </c>
      <c r="B9" s="97" t="s">
        <v>177</v>
      </c>
      <c r="C9" s="97" t="s">
        <v>4</v>
      </c>
      <c r="D9" s="97" t="s">
        <v>1</v>
      </c>
      <c r="E9" s="97" t="s">
        <v>379</v>
      </c>
      <c r="F9" s="98" t="s">
        <v>2</v>
      </c>
      <c r="G9" s="99" t="s">
        <v>178</v>
      </c>
      <c r="H9" s="100" t="s">
        <v>1037</v>
      </c>
      <c r="I9" s="100" t="s">
        <v>21</v>
      </c>
      <c r="J9" s="101" t="s">
        <v>3</v>
      </c>
      <c r="K9" s="102" t="s">
        <v>185</v>
      </c>
      <c r="L9" s="102" t="s">
        <v>4108</v>
      </c>
    </row>
    <row r="10" spans="1:12" ht="18">
      <c r="A10" s="264" t="s">
        <v>3516</v>
      </c>
      <c r="B10" s="265"/>
      <c r="C10" s="266"/>
      <c r="D10" s="266"/>
      <c r="E10" s="266"/>
      <c r="F10" s="267"/>
      <c r="G10" s="268"/>
      <c r="H10" s="269"/>
      <c r="I10" s="268"/>
      <c r="J10" s="270"/>
      <c r="K10" s="271"/>
      <c r="L10" s="271"/>
    </row>
    <row r="11" spans="1:12" ht="38.25">
      <c r="A11" s="47">
        <v>753</v>
      </c>
      <c r="B11" s="48" t="s">
        <v>3382</v>
      </c>
      <c r="C11" s="47" t="s">
        <v>230</v>
      </c>
      <c r="D11" s="47" t="s">
        <v>2873</v>
      </c>
      <c r="E11" s="47" t="s">
        <v>2086</v>
      </c>
      <c r="F11" s="49" t="s">
        <v>3387</v>
      </c>
      <c r="G11" s="50">
        <v>43433</v>
      </c>
      <c r="H11" s="51">
        <f t="shared" ref="H11:H33" ca="1" si="0">($F$3-G11)/7</f>
        <v>86</v>
      </c>
      <c r="I11" s="50">
        <v>43613</v>
      </c>
      <c r="J11" s="43" t="s">
        <v>3515</v>
      </c>
      <c r="K11" s="42" t="s">
        <v>186</v>
      </c>
      <c r="L11" s="42"/>
    </row>
    <row r="12" spans="1:12" ht="38.25">
      <c r="A12" s="47">
        <v>755</v>
      </c>
      <c r="B12" s="48" t="s">
        <v>3385</v>
      </c>
      <c r="C12" s="47" t="s">
        <v>230</v>
      </c>
      <c r="D12" s="47" t="s">
        <v>3386</v>
      </c>
      <c r="E12" s="47" t="s">
        <v>2086</v>
      </c>
      <c r="F12" s="49" t="s">
        <v>3389</v>
      </c>
      <c r="G12" s="50">
        <v>43444</v>
      </c>
      <c r="H12" s="51">
        <f t="shared" ca="1" si="0"/>
        <v>84.428571428571431</v>
      </c>
      <c r="I12" s="50">
        <v>43622</v>
      </c>
      <c r="J12" s="353"/>
      <c r="K12" s="42" t="s">
        <v>186</v>
      </c>
      <c r="L12" s="42"/>
    </row>
    <row r="13" spans="1:12" ht="25.5">
      <c r="A13" s="47">
        <v>769</v>
      </c>
      <c r="B13" s="48" t="s">
        <v>3493</v>
      </c>
      <c r="C13" s="47" t="s">
        <v>230</v>
      </c>
      <c r="D13" s="47" t="s">
        <v>3496</v>
      </c>
      <c r="E13" s="47" t="s">
        <v>2977</v>
      </c>
      <c r="F13" s="49" t="s">
        <v>3502</v>
      </c>
      <c r="G13" s="50">
        <v>43524</v>
      </c>
      <c r="H13" s="51">
        <f t="shared" ca="1" si="0"/>
        <v>73</v>
      </c>
      <c r="I13" s="50">
        <v>43699</v>
      </c>
      <c r="J13" s="43" t="s">
        <v>3494</v>
      </c>
      <c r="K13" s="42" t="s">
        <v>186</v>
      </c>
      <c r="L13" s="42"/>
    </row>
    <row r="14" spans="1:12" ht="38.25">
      <c r="A14" s="47">
        <v>770</v>
      </c>
      <c r="B14" s="48" t="s">
        <v>3508</v>
      </c>
      <c r="C14" s="47" t="s">
        <v>230</v>
      </c>
      <c r="D14" s="47" t="s">
        <v>3497</v>
      </c>
      <c r="E14" s="47" t="s">
        <v>2087</v>
      </c>
      <c r="F14" s="49" t="s">
        <v>3503</v>
      </c>
      <c r="G14" s="50">
        <v>43524</v>
      </c>
      <c r="H14" s="51">
        <f t="shared" ca="1" si="0"/>
        <v>73</v>
      </c>
      <c r="I14" s="50">
        <v>43699</v>
      </c>
      <c r="J14" s="43" t="s">
        <v>3495</v>
      </c>
      <c r="K14" s="42" t="s">
        <v>186</v>
      </c>
      <c r="L14" s="42"/>
    </row>
    <row r="15" spans="1:12" ht="28.5">
      <c r="A15" s="47">
        <v>775</v>
      </c>
      <c r="B15" s="48" t="s">
        <v>3556</v>
      </c>
      <c r="C15" s="47" t="s">
        <v>351</v>
      </c>
      <c r="D15" s="47" t="s">
        <v>3558</v>
      </c>
      <c r="E15" s="47" t="s">
        <v>384</v>
      </c>
      <c r="F15" s="49" t="s">
        <v>3572</v>
      </c>
      <c r="G15" s="50">
        <v>43546</v>
      </c>
      <c r="H15" s="51">
        <f t="shared" ca="1" si="0"/>
        <v>69.857142857142861</v>
      </c>
      <c r="I15" s="50">
        <v>43722</v>
      </c>
      <c r="J15" s="354" t="s">
        <v>3557</v>
      </c>
      <c r="K15" s="42" t="s">
        <v>186</v>
      </c>
      <c r="L15" s="42"/>
    </row>
    <row r="16" spans="1:12" ht="51">
      <c r="A16" s="47">
        <v>778</v>
      </c>
      <c r="B16" s="48" t="s">
        <v>3562</v>
      </c>
      <c r="C16" s="37" t="s">
        <v>230</v>
      </c>
      <c r="D16" s="47" t="s">
        <v>3563</v>
      </c>
      <c r="E16" s="47" t="s">
        <v>847</v>
      </c>
      <c r="F16" s="49" t="s">
        <v>3575</v>
      </c>
      <c r="G16" s="50">
        <v>43557</v>
      </c>
      <c r="H16" s="51">
        <f t="shared" ca="1" si="0"/>
        <v>68.285714285714292</v>
      </c>
      <c r="I16" s="50">
        <v>43733</v>
      </c>
      <c r="J16" s="43"/>
      <c r="K16" s="42" t="s">
        <v>186</v>
      </c>
      <c r="L16" s="42"/>
    </row>
    <row r="17" spans="1:12" ht="38.25">
      <c r="A17" s="47">
        <v>779</v>
      </c>
      <c r="B17" s="48" t="s">
        <v>3587</v>
      </c>
      <c r="C17" s="47" t="s">
        <v>230</v>
      </c>
      <c r="D17" s="47" t="s">
        <v>3588</v>
      </c>
      <c r="E17" s="47" t="s">
        <v>2086</v>
      </c>
      <c r="F17" s="49" t="s">
        <v>3595</v>
      </c>
      <c r="G17" s="50">
        <v>43566</v>
      </c>
      <c r="H17" s="51">
        <f t="shared" ca="1" si="0"/>
        <v>67</v>
      </c>
      <c r="I17" s="50">
        <v>43742</v>
      </c>
      <c r="J17" s="43" t="s">
        <v>3589</v>
      </c>
      <c r="K17" s="42" t="s">
        <v>186</v>
      </c>
      <c r="L17" s="42"/>
    </row>
    <row r="18" spans="1:12" ht="25.5">
      <c r="A18" s="47">
        <v>783</v>
      </c>
      <c r="B18" s="48" t="s">
        <v>3627</v>
      </c>
      <c r="C18" s="37" t="s">
        <v>230</v>
      </c>
      <c r="D18" s="47" t="s">
        <v>3628</v>
      </c>
      <c r="E18" s="47" t="s">
        <v>3629</v>
      </c>
      <c r="F18" s="49" t="s">
        <v>3630</v>
      </c>
      <c r="G18" s="50">
        <v>43598</v>
      </c>
      <c r="H18" s="51">
        <f t="shared" ca="1" si="0"/>
        <v>62.428571428571431</v>
      </c>
      <c r="I18" s="50">
        <v>43769</v>
      </c>
      <c r="J18" s="43"/>
      <c r="K18" s="42" t="s">
        <v>186</v>
      </c>
      <c r="L18" s="42"/>
    </row>
    <row r="19" spans="1:12" ht="25.5">
      <c r="A19" s="47">
        <v>787</v>
      </c>
      <c r="B19" s="48" t="s">
        <v>3664</v>
      </c>
      <c r="C19" s="37" t="s">
        <v>230</v>
      </c>
      <c r="D19" s="47" t="s">
        <v>3665</v>
      </c>
      <c r="E19" s="47" t="s">
        <v>2086</v>
      </c>
      <c r="F19" s="49" t="s">
        <v>3654</v>
      </c>
      <c r="G19" s="50">
        <v>43612</v>
      </c>
      <c r="H19" s="51">
        <f t="shared" ca="1" si="0"/>
        <v>60.428571428571431</v>
      </c>
      <c r="I19" s="50">
        <v>43782</v>
      </c>
      <c r="J19" s="43"/>
      <c r="K19" s="42" t="s">
        <v>186</v>
      </c>
      <c r="L19" s="42"/>
    </row>
    <row r="20" spans="1:12" ht="38.25">
      <c r="A20" s="47">
        <v>791</v>
      </c>
      <c r="B20" s="48" t="s">
        <v>3669</v>
      </c>
      <c r="C20" s="37" t="s">
        <v>230</v>
      </c>
      <c r="D20" s="47" t="s">
        <v>3670</v>
      </c>
      <c r="E20" s="47" t="s">
        <v>386</v>
      </c>
      <c r="F20" s="49" t="s">
        <v>3673</v>
      </c>
      <c r="G20" s="50">
        <v>43621</v>
      </c>
      <c r="H20" s="51">
        <f t="shared" ca="1" si="0"/>
        <v>59.142857142857146</v>
      </c>
      <c r="I20" s="50">
        <v>43791</v>
      </c>
      <c r="J20" s="43"/>
      <c r="K20" s="42" t="s">
        <v>186</v>
      </c>
      <c r="L20" s="42"/>
    </row>
    <row r="21" spans="1:12" ht="57">
      <c r="A21" s="47">
        <v>794</v>
      </c>
      <c r="B21" s="48" t="s">
        <v>3681</v>
      </c>
      <c r="C21" s="37" t="s">
        <v>230</v>
      </c>
      <c r="D21" s="47" t="s">
        <v>3682</v>
      </c>
      <c r="E21" s="47" t="s">
        <v>2086</v>
      </c>
      <c r="F21" s="49" t="s">
        <v>3684</v>
      </c>
      <c r="G21" s="50">
        <v>43630</v>
      </c>
      <c r="H21" s="51">
        <f t="shared" ca="1" si="0"/>
        <v>57.857142857142854</v>
      </c>
      <c r="I21" s="50">
        <v>43802</v>
      </c>
      <c r="J21" s="43"/>
      <c r="K21" s="42" t="s">
        <v>186</v>
      </c>
      <c r="L21" s="42"/>
    </row>
    <row r="22" spans="1:12" ht="25.5">
      <c r="A22" s="47">
        <v>796</v>
      </c>
      <c r="B22" s="48" t="s">
        <v>3704</v>
      </c>
      <c r="C22" s="37" t="s">
        <v>351</v>
      </c>
      <c r="D22" s="47" t="s">
        <v>3705</v>
      </c>
      <c r="E22" s="47" t="s">
        <v>389</v>
      </c>
      <c r="F22" s="49" t="s">
        <v>3710</v>
      </c>
      <c r="G22" s="50">
        <v>43636</v>
      </c>
      <c r="H22" s="51">
        <f t="shared" ca="1" si="0"/>
        <v>57</v>
      </c>
      <c r="I22" s="50">
        <v>43808</v>
      </c>
      <c r="J22" s="43"/>
      <c r="K22" s="42" t="s">
        <v>186</v>
      </c>
      <c r="L22" s="42"/>
    </row>
    <row r="23" spans="1:12" ht="38.25">
      <c r="A23" s="47">
        <v>798</v>
      </c>
      <c r="B23" s="48" t="s">
        <v>3707</v>
      </c>
      <c r="C23" s="37" t="s">
        <v>230</v>
      </c>
      <c r="D23" s="47" t="s">
        <v>3708</v>
      </c>
      <c r="E23" s="47" t="s">
        <v>2087</v>
      </c>
      <c r="F23" s="49" t="s">
        <v>3712</v>
      </c>
      <c r="G23" s="50">
        <v>43642</v>
      </c>
      <c r="H23" s="51">
        <f t="shared" ca="1" si="0"/>
        <v>56.142857142857146</v>
      </c>
      <c r="I23" s="50">
        <v>43812</v>
      </c>
      <c r="J23" s="43"/>
      <c r="K23" s="42" t="s">
        <v>186</v>
      </c>
      <c r="L23" s="42"/>
    </row>
    <row r="24" spans="1:12" ht="25.5">
      <c r="A24" s="47">
        <v>799</v>
      </c>
      <c r="B24" s="48" t="s">
        <v>3722</v>
      </c>
      <c r="C24" s="37" t="s">
        <v>351</v>
      </c>
      <c r="D24" s="47" t="s">
        <v>3724</v>
      </c>
      <c r="E24" s="47" t="s">
        <v>2977</v>
      </c>
      <c r="F24" s="49" t="s">
        <v>3726</v>
      </c>
      <c r="G24" s="50">
        <v>43651</v>
      </c>
      <c r="H24" s="51">
        <f t="shared" ca="1" si="0"/>
        <v>54.857142857142854</v>
      </c>
      <c r="I24" s="50">
        <v>43822</v>
      </c>
      <c r="J24" s="354" t="s">
        <v>3840</v>
      </c>
      <c r="K24" s="42" t="s">
        <v>186</v>
      </c>
      <c r="L24" s="42"/>
    </row>
    <row r="25" spans="1:12" ht="28.5">
      <c r="A25" s="47">
        <v>805</v>
      </c>
      <c r="B25" s="48" t="s">
        <v>3816</v>
      </c>
      <c r="C25" s="37" t="s">
        <v>439</v>
      </c>
      <c r="D25" s="47" t="s">
        <v>3817</v>
      </c>
      <c r="E25" s="47" t="s">
        <v>3651</v>
      </c>
      <c r="F25" s="49" t="s">
        <v>3818</v>
      </c>
      <c r="G25" s="50">
        <v>43728</v>
      </c>
      <c r="H25" s="51">
        <f t="shared" ca="1" si="0"/>
        <v>43.857142857142854</v>
      </c>
      <c r="I25" s="50">
        <v>43901</v>
      </c>
      <c r="J25" s="43"/>
      <c r="K25" s="42" t="s">
        <v>186</v>
      </c>
      <c r="L25" s="42"/>
    </row>
    <row r="26" spans="1:12" ht="38.25">
      <c r="A26" s="47">
        <v>807</v>
      </c>
      <c r="B26" s="48" t="s">
        <v>3848</v>
      </c>
      <c r="C26" s="37" t="s">
        <v>230</v>
      </c>
      <c r="D26" s="47" t="s">
        <v>3849</v>
      </c>
      <c r="E26" s="47" t="s">
        <v>389</v>
      </c>
      <c r="F26" s="49" t="s">
        <v>3851</v>
      </c>
      <c r="G26" s="50">
        <v>43740</v>
      </c>
      <c r="H26" s="51">
        <f t="shared" ca="1" si="0"/>
        <v>42.142857142857146</v>
      </c>
      <c r="I26" s="50">
        <v>43915</v>
      </c>
      <c r="J26" s="43"/>
      <c r="K26" s="42" t="s">
        <v>186</v>
      </c>
      <c r="L26" s="42"/>
    </row>
    <row r="27" spans="1:12" ht="28.5">
      <c r="A27" s="47">
        <v>811</v>
      </c>
      <c r="B27" s="48" t="s">
        <v>3879</v>
      </c>
      <c r="C27" s="37" t="s">
        <v>95</v>
      </c>
      <c r="D27" s="47" t="s">
        <v>3880</v>
      </c>
      <c r="E27" s="47" t="s">
        <v>2977</v>
      </c>
      <c r="F27" s="49" t="s">
        <v>3881</v>
      </c>
      <c r="G27" s="50">
        <v>43759</v>
      </c>
      <c r="H27" s="51">
        <f t="shared" ca="1" si="0"/>
        <v>39.428571428571431</v>
      </c>
      <c r="I27" s="50">
        <v>43930</v>
      </c>
      <c r="J27" s="43"/>
      <c r="K27" s="42" t="s">
        <v>186</v>
      </c>
      <c r="L27" s="42"/>
    </row>
    <row r="28" spans="1:12" ht="25.5">
      <c r="A28" s="47">
        <v>813</v>
      </c>
      <c r="B28" s="48" t="s">
        <v>3892</v>
      </c>
      <c r="C28" s="37" t="s">
        <v>230</v>
      </c>
      <c r="D28" s="47" t="s">
        <v>3894</v>
      </c>
      <c r="E28" s="47" t="s">
        <v>386</v>
      </c>
      <c r="F28" s="49" t="s">
        <v>3895</v>
      </c>
      <c r="G28" s="50">
        <v>43769</v>
      </c>
      <c r="H28" s="51">
        <f t="shared" ca="1" si="0"/>
        <v>38</v>
      </c>
      <c r="I28" s="50">
        <v>43942</v>
      </c>
      <c r="J28" s="43"/>
      <c r="K28" s="42" t="s">
        <v>186</v>
      </c>
      <c r="L28" s="42"/>
    </row>
    <row r="29" spans="1:12" ht="25.5">
      <c r="A29" s="47">
        <v>816</v>
      </c>
      <c r="B29" s="48" t="s">
        <v>3902</v>
      </c>
      <c r="C29" s="37" t="s">
        <v>230</v>
      </c>
      <c r="D29" s="47" t="s">
        <v>3903</v>
      </c>
      <c r="E29" s="47" t="s">
        <v>2977</v>
      </c>
      <c r="F29" s="49" t="s">
        <v>3904</v>
      </c>
      <c r="G29" s="50">
        <v>43773</v>
      </c>
      <c r="H29" s="51">
        <f t="shared" ca="1" si="0"/>
        <v>37.428571428571431</v>
      </c>
      <c r="I29" s="50">
        <v>43944</v>
      </c>
      <c r="J29" s="43"/>
      <c r="K29" s="42" t="s">
        <v>186</v>
      </c>
      <c r="L29" s="42"/>
    </row>
    <row r="30" spans="1:12" ht="25.5">
      <c r="A30" s="47">
        <v>817</v>
      </c>
      <c r="B30" s="48" t="s">
        <v>3922</v>
      </c>
      <c r="C30" s="37" t="s">
        <v>230</v>
      </c>
      <c r="D30" s="47" t="s">
        <v>3923</v>
      </c>
      <c r="E30" s="47" t="s">
        <v>2086</v>
      </c>
      <c r="F30" s="49" t="s">
        <v>3924</v>
      </c>
      <c r="G30" s="50">
        <v>43795</v>
      </c>
      <c r="H30" s="51">
        <f t="shared" ca="1" si="0"/>
        <v>34.285714285714285</v>
      </c>
      <c r="I30" s="50">
        <v>43966</v>
      </c>
      <c r="J30" s="43"/>
      <c r="K30" s="42" t="s">
        <v>186</v>
      </c>
      <c r="L30" s="42"/>
    </row>
    <row r="31" spans="1:12" ht="38.25">
      <c r="A31" s="47">
        <v>819</v>
      </c>
      <c r="B31" s="48" t="s">
        <v>3927</v>
      </c>
      <c r="C31" s="37" t="s">
        <v>230</v>
      </c>
      <c r="D31" s="47" t="s">
        <v>3928</v>
      </c>
      <c r="E31" s="47" t="s">
        <v>384</v>
      </c>
      <c r="F31" s="49" t="s">
        <v>3929</v>
      </c>
      <c r="G31" s="50">
        <v>43796</v>
      </c>
      <c r="H31" s="51">
        <f t="shared" ca="1" si="0"/>
        <v>34.142857142857146</v>
      </c>
      <c r="I31" s="50">
        <v>43969</v>
      </c>
      <c r="J31" s="43"/>
      <c r="K31" s="42" t="s">
        <v>186</v>
      </c>
      <c r="L31" s="42"/>
    </row>
    <row r="32" spans="1:12" ht="38.25">
      <c r="A32" s="47">
        <v>821</v>
      </c>
      <c r="B32" s="48" t="s">
        <v>3940</v>
      </c>
      <c r="C32" s="37" t="s">
        <v>95</v>
      </c>
      <c r="D32" s="47" t="s">
        <v>3941</v>
      </c>
      <c r="E32" s="47" t="s">
        <v>389</v>
      </c>
      <c r="F32" s="49" t="s">
        <v>3942</v>
      </c>
      <c r="G32" s="50">
        <v>43805</v>
      </c>
      <c r="H32" s="51">
        <f t="shared" ca="1" si="0"/>
        <v>32.857142857142854</v>
      </c>
      <c r="I32" s="50">
        <v>43978</v>
      </c>
      <c r="J32" s="43"/>
      <c r="K32" s="42" t="s">
        <v>186</v>
      </c>
      <c r="L32" s="42"/>
    </row>
    <row r="33" spans="1:12" ht="33.75">
      <c r="A33" s="47">
        <v>823</v>
      </c>
      <c r="B33" s="48" t="s">
        <v>3946</v>
      </c>
      <c r="C33" s="37" t="s">
        <v>351</v>
      </c>
      <c r="D33" s="47" t="s">
        <v>3947</v>
      </c>
      <c r="E33" s="47" t="s">
        <v>2086</v>
      </c>
      <c r="F33" s="352" t="s">
        <v>3948</v>
      </c>
      <c r="G33" s="50">
        <v>43808</v>
      </c>
      <c r="H33" s="51">
        <f t="shared" ca="1" si="0"/>
        <v>32.428571428571431</v>
      </c>
      <c r="I33" s="50">
        <v>43979</v>
      </c>
      <c r="J33" s="43"/>
      <c r="K33" s="42" t="s">
        <v>186</v>
      </c>
      <c r="L33" s="42"/>
    </row>
    <row r="34" spans="1:12" ht="22.5">
      <c r="A34" s="47">
        <v>826</v>
      </c>
      <c r="B34" s="48" t="s">
        <v>3956</v>
      </c>
      <c r="C34" s="37" t="s">
        <v>230</v>
      </c>
      <c r="D34" s="47" t="s">
        <v>3957</v>
      </c>
      <c r="E34" s="47" t="s">
        <v>2977</v>
      </c>
      <c r="F34" s="352" t="s">
        <v>3971</v>
      </c>
      <c r="G34" s="50">
        <v>43819</v>
      </c>
      <c r="H34" s="51">
        <f t="shared" ref="H34:H81" ca="1" si="1">($F$3-G34)/7</f>
        <v>30.857142857142858</v>
      </c>
      <c r="I34" s="50">
        <v>43998</v>
      </c>
      <c r="J34" s="43"/>
      <c r="K34" s="42" t="s">
        <v>186</v>
      </c>
      <c r="L34" s="42"/>
    </row>
    <row r="35" spans="1:12">
      <c r="A35" s="47">
        <v>827</v>
      </c>
      <c r="B35" s="48" t="s">
        <v>3973</v>
      </c>
      <c r="C35" s="37" t="s">
        <v>230</v>
      </c>
      <c r="D35" s="47" t="s">
        <v>3958</v>
      </c>
      <c r="E35" s="47" t="s">
        <v>388</v>
      </c>
      <c r="F35" s="352" t="s">
        <v>3972</v>
      </c>
      <c r="G35" s="50">
        <v>43836</v>
      </c>
      <c r="H35" s="51">
        <f t="shared" ca="1" si="1"/>
        <v>28.428571428571427</v>
      </c>
      <c r="I35" s="50">
        <v>44007</v>
      </c>
      <c r="J35" s="43"/>
      <c r="K35" s="42" t="s">
        <v>186</v>
      </c>
      <c r="L35" s="42"/>
    </row>
    <row r="36" spans="1:12" ht="22.5">
      <c r="A36" s="47">
        <v>828</v>
      </c>
      <c r="B36" s="48" t="s">
        <v>3959</v>
      </c>
      <c r="C36" s="37" t="s">
        <v>230</v>
      </c>
      <c r="D36" s="47" t="s">
        <v>3960</v>
      </c>
      <c r="E36" s="47" t="s">
        <v>384</v>
      </c>
      <c r="F36" s="352" t="s">
        <v>3974</v>
      </c>
      <c r="G36" s="50">
        <v>43836</v>
      </c>
      <c r="H36" s="51">
        <f t="shared" ca="1" si="1"/>
        <v>28.428571428571427</v>
      </c>
      <c r="I36" s="50">
        <v>44007</v>
      </c>
      <c r="J36" s="43"/>
      <c r="K36" s="42" t="s">
        <v>186</v>
      </c>
      <c r="L36" s="42"/>
    </row>
    <row r="37" spans="1:12" ht="22.5">
      <c r="A37" s="47">
        <v>829</v>
      </c>
      <c r="B37" s="48" t="s">
        <v>3961</v>
      </c>
      <c r="C37" s="37" t="s">
        <v>230</v>
      </c>
      <c r="D37" s="47" t="s">
        <v>3962</v>
      </c>
      <c r="E37" s="47" t="s">
        <v>2086</v>
      </c>
      <c r="F37" s="352" t="s">
        <v>3975</v>
      </c>
      <c r="G37" s="50">
        <v>43836</v>
      </c>
      <c r="H37" s="51">
        <f t="shared" ca="1" si="1"/>
        <v>28.428571428571427</v>
      </c>
      <c r="I37" s="50">
        <v>44007</v>
      </c>
      <c r="J37" s="43"/>
      <c r="K37" s="42" t="s">
        <v>186</v>
      </c>
      <c r="L37" s="42"/>
    </row>
    <row r="38" spans="1:12" ht="22.5">
      <c r="A38" s="47">
        <v>831</v>
      </c>
      <c r="B38" s="48" t="s">
        <v>3977</v>
      </c>
      <c r="C38" s="37" t="s">
        <v>230</v>
      </c>
      <c r="D38" s="47" t="s">
        <v>3964</v>
      </c>
      <c r="E38" s="47" t="s">
        <v>2086</v>
      </c>
      <c r="F38" s="352" t="s">
        <v>3978</v>
      </c>
      <c r="G38" s="50">
        <v>43836</v>
      </c>
      <c r="H38" s="51">
        <f t="shared" ca="1" si="1"/>
        <v>28.428571428571427</v>
      </c>
      <c r="I38" s="50">
        <v>44007</v>
      </c>
      <c r="J38" s="43"/>
      <c r="K38" s="42" t="s">
        <v>186</v>
      </c>
      <c r="L38" s="42"/>
    </row>
    <row r="39" spans="1:12" ht="45">
      <c r="A39" s="47">
        <v>832</v>
      </c>
      <c r="B39" s="48" t="s">
        <v>4001</v>
      </c>
      <c r="C39" s="37" t="s">
        <v>230</v>
      </c>
      <c r="D39" s="47" t="s">
        <v>4002</v>
      </c>
      <c r="E39" s="47" t="s">
        <v>2977</v>
      </c>
      <c r="F39" s="352" t="s">
        <v>4006</v>
      </c>
      <c r="G39" s="50">
        <v>43846</v>
      </c>
      <c r="H39" s="51">
        <f t="shared" ca="1" si="1"/>
        <v>27</v>
      </c>
      <c r="I39" s="50">
        <v>44019</v>
      </c>
      <c r="J39" s="354" t="s">
        <v>3746</v>
      </c>
      <c r="K39" s="42" t="s">
        <v>186</v>
      </c>
      <c r="L39" s="42"/>
    </row>
    <row r="40" spans="1:12" ht="33.75">
      <c r="A40" s="47">
        <v>833</v>
      </c>
      <c r="B40" s="48" t="s">
        <v>4003</v>
      </c>
      <c r="C40" s="37" t="s">
        <v>230</v>
      </c>
      <c r="D40" s="47" t="s">
        <v>4004</v>
      </c>
      <c r="E40" s="47" t="s">
        <v>383</v>
      </c>
      <c r="F40" s="352" t="s">
        <v>4007</v>
      </c>
      <c r="G40" s="50">
        <v>43846</v>
      </c>
      <c r="H40" s="51">
        <f t="shared" ca="1" si="1"/>
        <v>27</v>
      </c>
      <c r="I40" s="50">
        <v>44019</v>
      </c>
      <c r="J40" s="43"/>
      <c r="K40" s="42" t="s">
        <v>186</v>
      </c>
      <c r="L40" s="42"/>
    </row>
    <row r="41" spans="1:12" ht="22.5">
      <c r="A41" s="47">
        <v>834</v>
      </c>
      <c r="B41" s="48" t="s">
        <v>4005</v>
      </c>
      <c r="C41" s="37" t="s">
        <v>230</v>
      </c>
      <c r="D41" s="47" t="s">
        <v>4014</v>
      </c>
      <c r="E41" s="47" t="s">
        <v>383</v>
      </c>
      <c r="F41" s="352" t="s">
        <v>4008</v>
      </c>
      <c r="G41" s="50">
        <v>43847</v>
      </c>
      <c r="H41" s="51">
        <f t="shared" ca="1" si="1"/>
        <v>26.857142857142858</v>
      </c>
      <c r="I41" s="50">
        <v>44020</v>
      </c>
      <c r="J41" s="43"/>
      <c r="K41" s="42" t="s">
        <v>186</v>
      </c>
      <c r="L41" s="42"/>
    </row>
    <row r="42" spans="1:12" ht="33.75">
      <c r="A42" s="47">
        <v>835</v>
      </c>
      <c r="B42" s="48" t="s">
        <v>4012</v>
      </c>
      <c r="C42" s="37" t="s">
        <v>230</v>
      </c>
      <c r="D42" s="47" t="s">
        <v>4013</v>
      </c>
      <c r="E42" s="47" t="s">
        <v>2086</v>
      </c>
      <c r="F42" s="352" t="s">
        <v>4027</v>
      </c>
      <c r="G42" s="50">
        <v>43859</v>
      </c>
      <c r="H42" s="51">
        <f t="shared" ca="1" si="1"/>
        <v>25.142857142857142</v>
      </c>
      <c r="I42" s="50">
        <v>44032</v>
      </c>
      <c r="J42" s="43"/>
      <c r="K42" s="42" t="s">
        <v>186</v>
      </c>
      <c r="L42" s="42"/>
    </row>
    <row r="43" spans="1:12" ht="22.5">
      <c r="A43" s="47">
        <v>837</v>
      </c>
      <c r="B43" s="48" t="s">
        <v>4024</v>
      </c>
      <c r="C43" s="37" t="s">
        <v>230</v>
      </c>
      <c r="D43" s="47" t="s">
        <v>4025</v>
      </c>
      <c r="E43" s="47" t="s">
        <v>1640</v>
      </c>
      <c r="F43" s="352" t="s">
        <v>4028</v>
      </c>
      <c r="G43" s="50">
        <v>43865</v>
      </c>
      <c r="H43" s="51">
        <f t="shared" ca="1" si="1"/>
        <v>24.285714285714285</v>
      </c>
      <c r="I43" s="50">
        <v>44036</v>
      </c>
      <c r="J43" s="43"/>
      <c r="K43" s="42" t="s">
        <v>186</v>
      </c>
      <c r="L43" s="42"/>
    </row>
    <row r="44" spans="1:12" ht="28.5">
      <c r="A44" s="47">
        <v>838</v>
      </c>
      <c r="B44" s="48" t="s">
        <v>4026</v>
      </c>
      <c r="C44" s="37" t="s">
        <v>277</v>
      </c>
      <c r="D44" s="47" t="s">
        <v>4051</v>
      </c>
      <c r="E44" s="47" t="s">
        <v>1640</v>
      </c>
      <c r="F44" s="352" t="s">
        <v>4029</v>
      </c>
      <c r="G44" s="50">
        <v>43865</v>
      </c>
      <c r="H44" s="51">
        <f t="shared" ca="1" si="1"/>
        <v>24.285714285714285</v>
      </c>
      <c r="I44" s="50">
        <v>44036</v>
      </c>
      <c r="J44" s="43"/>
      <c r="K44" s="42" t="s">
        <v>186</v>
      </c>
      <c r="L44" s="42"/>
    </row>
    <row r="45" spans="1:12" ht="33.75">
      <c r="A45" s="47">
        <v>840</v>
      </c>
      <c r="B45" s="48" t="s">
        <v>4053</v>
      </c>
      <c r="C45" s="37" t="s">
        <v>277</v>
      </c>
      <c r="D45" s="47" t="s">
        <v>4054</v>
      </c>
      <c r="E45" s="47" t="s">
        <v>386</v>
      </c>
      <c r="F45" s="352" t="s">
        <v>4056</v>
      </c>
      <c r="G45" s="50">
        <v>43889</v>
      </c>
      <c r="H45" s="51">
        <f t="shared" ca="1" si="1"/>
        <v>20.857142857142858</v>
      </c>
      <c r="I45" s="50">
        <v>44062</v>
      </c>
      <c r="J45" s="43"/>
      <c r="K45" s="42" t="s">
        <v>186</v>
      </c>
      <c r="L45" s="42"/>
    </row>
    <row r="46" spans="1:12" ht="22.5">
      <c r="A46" s="47">
        <v>841</v>
      </c>
      <c r="B46" s="48" t="s">
        <v>4068</v>
      </c>
      <c r="C46" s="37" t="s">
        <v>230</v>
      </c>
      <c r="D46" s="47" t="s">
        <v>4069</v>
      </c>
      <c r="E46" s="47" t="s">
        <v>384</v>
      </c>
      <c r="F46" s="352" t="s">
        <v>4070</v>
      </c>
      <c r="G46" s="50">
        <v>43899</v>
      </c>
      <c r="H46" s="51">
        <f t="shared" ca="1" si="1"/>
        <v>19.428571428571427</v>
      </c>
      <c r="I46" s="50">
        <v>44070</v>
      </c>
      <c r="J46" s="43"/>
      <c r="K46" s="42" t="s">
        <v>186</v>
      </c>
      <c r="L46" s="42"/>
    </row>
    <row r="47" spans="1:12" ht="22.5">
      <c r="A47" s="47">
        <v>842</v>
      </c>
      <c r="B47" s="48" t="s">
        <v>4084</v>
      </c>
      <c r="C47" s="37" t="s">
        <v>230</v>
      </c>
      <c r="D47" s="47" t="s">
        <v>4091</v>
      </c>
      <c r="E47" s="47" t="s">
        <v>383</v>
      </c>
      <c r="F47" s="352" t="s">
        <v>4097</v>
      </c>
      <c r="G47" s="50">
        <v>43902</v>
      </c>
      <c r="H47" s="51">
        <f t="shared" ca="1" si="1"/>
        <v>19</v>
      </c>
      <c r="I47" s="50">
        <v>44076</v>
      </c>
      <c r="J47" s="43"/>
      <c r="K47" s="42" t="s">
        <v>186</v>
      </c>
      <c r="L47" s="42"/>
    </row>
    <row r="48" spans="1:12" ht="28.5">
      <c r="A48" s="47">
        <v>843</v>
      </c>
      <c r="B48" s="48" t="s">
        <v>4085</v>
      </c>
      <c r="C48" s="37" t="s">
        <v>277</v>
      </c>
      <c r="D48" s="47" t="s">
        <v>4092</v>
      </c>
      <c r="E48" s="47" t="s">
        <v>389</v>
      </c>
      <c r="F48" s="352" t="s">
        <v>4098</v>
      </c>
      <c r="G48" s="50">
        <v>43903</v>
      </c>
      <c r="H48" s="51">
        <f t="shared" ca="1" si="1"/>
        <v>18.857142857142858</v>
      </c>
      <c r="I48" s="50">
        <v>44077</v>
      </c>
      <c r="J48" s="43"/>
      <c r="K48" s="42" t="s">
        <v>186</v>
      </c>
      <c r="L48" s="42"/>
    </row>
    <row r="49" spans="1:12" ht="33.75">
      <c r="A49" s="47">
        <v>844</v>
      </c>
      <c r="B49" s="48" t="s">
        <v>4086</v>
      </c>
      <c r="C49" s="37" t="s">
        <v>230</v>
      </c>
      <c r="D49" s="47" t="s">
        <v>4093</v>
      </c>
      <c r="E49" s="47" t="s">
        <v>384</v>
      </c>
      <c r="F49" s="352" t="s">
        <v>4099</v>
      </c>
      <c r="G49" s="50">
        <v>43906</v>
      </c>
      <c r="H49" s="51">
        <f t="shared" ca="1" si="1"/>
        <v>18.428571428571427</v>
      </c>
      <c r="I49" s="50">
        <v>44078</v>
      </c>
      <c r="J49" s="43"/>
      <c r="K49" s="42" t="s">
        <v>186</v>
      </c>
      <c r="L49" s="42" t="s">
        <v>3688</v>
      </c>
    </row>
    <row r="50" spans="1:12" ht="33.75">
      <c r="A50" s="47">
        <v>845</v>
      </c>
      <c r="B50" s="48" t="s">
        <v>4087</v>
      </c>
      <c r="C50" s="37" t="s">
        <v>230</v>
      </c>
      <c r="D50" s="47" t="s">
        <v>4094</v>
      </c>
      <c r="E50" s="47" t="s">
        <v>3651</v>
      </c>
      <c r="F50" s="352" t="s">
        <v>4100</v>
      </c>
      <c r="G50" s="50">
        <v>43913</v>
      </c>
      <c r="H50" s="51">
        <f t="shared" ca="1" si="1"/>
        <v>17.428571428571427</v>
      </c>
      <c r="I50" s="50">
        <v>44085</v>
      </c>
      <c r="J50" s="43"/>
      <c r="K50" s="42" t="s">
        <v>186</v>
      </c>
      <c r="L50" s="42"/>
    </row>
    <row r="51" spans="1:12" ht="33.75">
      <c r="A51" s="47">
        <v>847</v>
      </c>
      <c r="B51" s="48" t="s">
        <v>4089</v>
      </c>
      <c r="C51" s="37" t="s">
        <v>230</v>
      </c>
      <c r="D51" s="47" t="s">
        <v>4096</v>
      </c>
      <c r="E51" s="47" t="s">
        <v>384</v>
      </c>
      <c r="F51" s="352" t="s">
        <v>4101</v>
      </c>
      <c r="G51" s="50">
        <v>43915</v>
      </c>
      <c r="H51" s="51">
        <f t="shared" ca="1" si="1"/>
        <v>17.142857142857142</v>
      </c>
      <c r="I51" s="50">
        <v>44085</v>
      </c>
      <c r="J51" s="43"/>
      <c r="K51" s="42" t="s">
        <v>186</v>
      </c>
      <c r="L51" s="42"/>
    </row>
    <row r="52" spans="1:12" ht="33.75">
      <c r="A52" s="47">
        <v>848</v>
      </c>
      <c r="B52" s="48" t="s">
        <v>4090</v>
      </c>
      <c r="C52" s="37" t="s">
        <v>351</v>
      </c>
      <c r="D52" s="47" t="s">
        <v>4105</v>
      </c>
      <c r="E52" s="47" t="s">
        <v>389</v>
      </c>
      <c r="F52" s="352" t="s">
        <v>4102</v>
      </c>
      <c r="G52" s="50">
        <v>43915</v>
      </c>
      <c r="H52" s="51">
        <f t="shared" ca="1" si="1"/>
        <v>17.142857142857142</v>
      </c>
      <c r="I52" s="50">
        <v>44089</v>
      </c>
      <c r="J52" s="43"/>
      <c r="K52" s="42" t="s">
        <v>186</v>
      </c>
      <c r="L52" s="42"/>
    </row>
    <row r="53" spans="1:12">
      <c r="A53" s="47">
        <v>849</v>
      </c>
      <c r="B53" s="48" t="s">
        <v>4103</v>
      </c>
      <c r="C53" s="37" t="s">
        <v>230</v>
      </c>
      <c r="D53" s="47" t="s">
        <v>4104</v>
      </c>
      <c r="E53" s="47" t="s">
        <v>2086</v>
      </c>
      <c r="F53" s="352" t="s">
        <v>4106</v>
      </c>
      <c r="G53" s="50">
        <v>43915</v>
      </c>
      <c r="H53" s="51">
        <f t="shared" ca="1" si="1"/>
        <v>17.142857142857142</v>
      </c>
      <c r="I53" s="50">
        <v>44089</v>
      </c>
      <c r="J53" s="43"/>
      <c r="K53" s="42" t="s">
        <v>186</v>
      </c>
      <c r="L53" s="42"/>
    </row>
    <row r="54" spans="1:12" ht="33.75">
      <c r="A54" s="47">
        <v>850</v>
      </c>
      <c r="B54" s="48" t="s">
        <v>4109</v>
      </c>
      <c r="C54" s="37" t="s">
        <v>230</v>
      </c>
      <c r="D54" s="47" t="s">
        <v>4110</v>
      </c>
      <c r="E54" s="47" t="s">
        <v>388</v>
      </c>
      <c r="F54" s="352" t="s">
        <v>4113</v>
      </c>
      <c r="G54" s="50">
        <v>43928</v>
      </c>
      <c r="H54" s="51">
        <f t="shared" ca="1" si="1"/>
        <v>15.285714285714286</v>
      </c>
      <c r="I54" s="50">
        <v>44102</v>
      </c>
      <c r="J54" s="43"/>
      <c r="K54" s="42" t="s">
        <v>186</v>
      </c>
      <c r="L54" s="42"/>
    </row>
    <row r="55" spans="1:12" ht="33.75">
      <c r="A55" s="47">
        <v>851</v>
      </c>
      <c r="B55" s="48" t="s">
        <v>4140</v>
      </c>
      <c r="C55" s="37" t="s">
        <v>351</v>
      </c>
      <c r="D55" s="47" t="s">
        <v>4141</v>
      </c>
      <c r="E55" s="47" t="s">
        <v>384</v>
      </c>
      <c r="F55" s="352" t="s">
        <v>4142</v>
      </c>
      <c r="G55" s="50">
        <v>43942</v>
      </c>
      <c r="H55" s="51">
        <f t="shared" ref="H55:H80" ca="1" si="2">($F$3-G55)/7</f>
        <v>13.285714285714286</v>
      </c>
      <c r="I55" s="50">
        <v>44112</v>
      </c>
      <c r="J55" s="43"/>
      <c r="K55" s="42" t="s">
        <v>186</v>
      </c>
      <c r="L55" s="42"/>
    </row>
    <row r="56" spans="1:12" ht="33.75">
      <c r="A56" s="47">
        <v>852</v>
      </c>
      <c r="B56" s="48" t="s">
        <v>4161</v>
      </c>
      <c r="C56" s="37" t="s">
        <v>230</v>
      </c>
      <c r="D56" s="47" t="s">
        <v>4162</v>
      </c>
      <c r="E56" s="47" t="s">
        <v>384</v>
      </c>
      <c r="F56" s="352" t="s">
        <v>4163</v>
      </c>
      <c r="G56" s="50">
        <v>43964</v>
      </c>
      <c r="H56" s="51">
        <f t="shared" ca="1" si="2"/>
        <v>10.142857142857142</v>
      </c>
      <c r="I56" s="50">
        <v>44133</v>
      </c>
      <c r="J56" s="43"/>
      <c r="K56" s="42" t="s">
        <v>186</v>
      </c>
      <c r="L56" s="42"/>
    </row>
    <row r="57" spans="1:12">
      <c r="A57" s="47">
        <v>853</v>
      </c>
      <c r="B57" s="48" t="s">
        <v>4172</v>
      </c>
      <c r="C57" s="37" t="s">
        <v>230</v>
      </c>
      <c r="D57" s="47" t="s">
        <v>4173</v>
      </c>
      <c r="E57" s="47" t="s">
        <v>394</v>
      </c>
      <c r="F57" s="352" t="s">
        <v>4176</v>
      </c>
      <c r="G57" s="50">
        <v>43970</v>
      </c>
      <c r="H57" s="51">
        <f t="shared" ca="1" si="2"/>
        <v>9.2857142857142865</v>
      </c>
      <c r="I57" s="50">
        <v>44139</v>
      </c>
      <c r="J57" s="354" t="s">
        <v>3746</v>
      </c>
      <c r="K57" s="42" t="s">
        <v>186</v>
      </c>
      <c r="L57" s="42"/>
    </row>
    <row r="58" spans="1:12" ht="22.5">
      <c r="A58" s="47">
        <v>854</v>
      </c>
      <c r="B58" s="48" t="s">
        <v>4174</v>
      </c>
      <c r="C58" s="37" t="s">
        <v>230</v>
      </c>
      <c r="D58" s="47" t="s">
        <v>4175</v>
      </c>
      <c r="E58" s="47" t="s">
        <v>3651</v>
      </c>
      <c r="F58" s="352" t="s">
        <v>4177</v>
      </c>
      <c r="G58" s="50">
        <v>43971</v>
      </c>
      <c r="H58" s="51">
        <f t="shared" ca="1" si="2"/>
        <v>9.1428571428571423</v>
      </c>
      <c r="I58" s="50">
        <v>44140</v>
      </c>
      <c r="J58" s="43"/>
      <c r="K58" s="42" t="s">
        <v>186</v>
      </c>
      <c r="L58" s="42"/>
    </row>
    <row r="59" spans="1:12" ht="22.5">
      <c r="A59" s="47">
        <v>855</v>
      </c>
      <c r="B59" s="48" t="s">
        <v>4184</v>
      </c>
      <c r="C59" s="37" t="s">
        <v>230</v>
      </c>
      <c r="D59" s="47" t="s">
        <v>4185</v>
      </c>
      <c r="E59" s="47" t="s">
        <v>384</v>
      </c>
      <c r="F59" s="352" t="s">
        <v>4194</v>
      </c>
      <c r="G59" s="50">
        <v>43979</v>
      </c>
      <c r="H59" s="51">
        <f t="shared" ca="1" si="2"/>
        <v>8</v>
      </c>
      <c r="I59" s="50">
        <v>44147</v>
      </c>
      <c r="J59" s="43"/>
      <c r="K59" s="42" t="s">
        <v>186</v>
      </c>
      <c r="L59" s="42"/>
    </row>
    <row r="60" spans="1:12" ht="22.5">
      <c r="A60" s="47">
        <v>856</v>
      </c>
      <c r="B60" s="48" t="s">
        <v>4186</v>
      </c>
      <c r="C60" s="37" t="s">
        <v>230</v>
      </c>
      <c r="D60" s="47" t="s">
        <v>4187</v>
      </c>
      <c r="E60" s="47" t="s">
        <v>389</v>
      </c>
      <c r="F60" s="352" t="s">
        <v>4195</v>
      </c>
      <c r="G60" s="50">
        <v>43979</v>
      </c>
      <c r="H60" s="51">
        <f t="shared" ca="1" si="2"/>
        <v>8</v>
      </c>
      <c r="I60" s="50">
        <v>44147</v>
      </c>
      <c r="J60" s="43"/>
      <c r="K60" s="42" t="s">
        <v>186</v>
      </c>
      <c r="L60" s="42"/>
    </row>
    <row r="61" spans="1:12" ht="22.5">
      <c r="A61" s="47">
        <v>857</v>
      </c>
      <c r="B61" s="48" t="s">
        <v>4188</v>
      </c>
      <c r="C61" s="37" t="s">
        <v>230</v>
      </c>
      <c r="D61" s="47" t="s">
        <v>4189</v>
      </c>
      <c r="E61" s="47" t="s">
        <v>3651</v>
      </c>
      <c r="F61" s="352" t="s">
        <v>4198</v>
      </c>
      <c r="G61" s="50">
        <v>43984</v>
      </c>
      <c r="H61" s="51">
        <f t="shared" ca="1" si="2"/>
        <v>7.2857142857142856</v>
      </c>
      <c r="I61" s="50">
        <v>44152</v>
      </c>
      <c r="J61" s="43"/>
      <c r="K61" s="42" t="s">
        <v>186</v>
      </c>
      <c r="L61" s="42"/>
    </row>
    <row r="62" spans="1:12" ht="22.5">
      <c r="A62" s="47">
        <v>858</v>
      </c>
      <c r="B62" s="48" t="s">
        <v>4190</v>
      </c>
      <c r="C62" s="37" t="s">
        <v>230</v>
      </c>
      <c r="D62" s="47" t="s">
        <v>4191</v>
      </c>
      <c r="E62" s="47" t="s">
        <v>2086</v>
      </c>
      <c r="F62" s="352" t="s">
        <v>4196</v>
      </c>
      <c r="G62" s="50">
        <v>43984</v>
      </c>
      <c r="H62" s="51">
        <f t="shared" ca="1" si="2"/>
        <v>7.2857142857142856</v>
      </c>
      <c r="I62" s="50">
        <v>44152</v>
      </c>
      <c r="J62" s="43"/>
      <c r="K62" s="42" t="s">
        <v>186</v>
      </c>
      <c r="L62" s="42"/>
    </row>
    <row r="63" spans="1:12" ht="33.75">
      <c r="A63" s="47">
        <v>859</v>
      </c>
      <c r="B63" s="48" t="s">
        <v>4192</v>
      </c>
      <c r="C63" s="37" t="s">
        <v>230</v>
      </c>
      <c r="D63" s="47" t="s">
        <v>4193</v>
      </c>
      <c r="E63" s="47" t="s">
        <v>383</v>
      </c>
      <c r="F63" s="352" t="s">
        <v>4197</v>
      </c>
      <c r="G63" s="50">
        <v>43984</v>
      </c>
      <c r="H63" s="51">
        <f t="shared" ca="1" si="2"/>
        <v>7.2857142857142856</v>
      </c>
      <c r="I63" s="50">
        <v>44152</v>
      </c>
      <c r="J63" s="43"/>
      <c r="K63" s="42" t="s">
        <v>186</v>
      </c>
      <c r="L63" s="42"/>
    </row>
    <row r="64" spans="1:12">
      <c r="A64" s="47">
        <v>860</v>
      </c>
      <c r="B64" s="48" t="s">
        <v>4208</v>
      </c>
      <c r="C64" s="37" t="s">
        <v>351</v>
      </c>
      <c r="D64" s="47" t="s">
        <v>4209</v>
      </c>
      <c r="E64" s="47" t="s">
        <v>3651</v>
      </c>
      <c r="F64" s="352" t="s">
        <v>4218</v>
      </c>
      <c r="G64" s="50">
        <v>43987</v>
      </c>
      <c r="H64" s="51">
        <f t="shared" ca="1" si="2"/>
        <v>6.8571428571428568</v>
      </c>
      <c r="I64" s="50">
        <v>44155</v>
      </c>
      <c r="J64" s="43"/>
      <c r="K64" s="42" t="s">
        <v>186</v>
      </c>
      <c r="L64" s="42"/>
    </row>
    <row r="65" spans="1:12" ht="56.25">
      <c r="A65" s="47">
        <v>861</v>
      </c>
      <c r="B65" s="48" t="s">
        <v>4210</v>
      </c>
      <c r="C65" s="37" t="s">
        <v>230</v>
      </c>
      <c r="D65" s="47" t="s">
        <v>4211</v>
      </c>
      <c r="E65" s="47" t="s">
        <v>1640</v>
      </c>
      <c r="F65" s="352" t="s">
        <v>4219</v>
      </c>
      <c r="G65" s="50">
        <v>43993</v>
      </c>
      <c r="H65" s="51">
        <f t="shared" ca="1" si="2"/>
        <v>6</v>
      </c>
      <c r="I65" s="50">
        <v>44161</v>
      </c>
      <c r="J65" s="43"/>
      <c r="K65" s="42" t="s">
        <v>186</v>
      </c>
      <c r="L65" s="42"/>
    </row>
    <row r="66" spans="1:12" ht="33.75">
      <c r="A66" s="47">
        <v>862</v>
      </c>
      <c r="B66" s="48" t="s">
        <v>4212</v>
      </c>
      <c r="C66" s="37" t="s">
        <v>230</v>
      </c>
      <c r="D66" s="47" t="s">
        <v>4213</v>
      </c>
      <c r="E66" s="47" t="s">
        <v>384</v>
      </c>
      <c r="F66" s="352" t="s">
        <v>4220</v>
      </c>
      <c r="G66" s="50">
        <v>43993</v>
      </c>
      <c r="H66" s="51">
        <f t="shared" ca="1" si="2"/>
        <v>6</v>
      </c>
      <c r="I66" s="50">
        <v>44161</v>
      </c>
      <c r="J66" s="43"/>
      <c r="K66" s="42" t="s">
        <v>186</v>
      </c>
      <c r="L66" s="42"/>
    </row>
    <row r="67" spans="1:12" ht="33.75">
      <c r="A67" s="47">
        <v>863</v>
      </c>
      <c r="B67" s="48" t="s">
        <v>4214</v>
      </c>
      <c r="C67" s="37" t="s">
        <v>230</v>
      </c>
      <c r="D67" s="47" t="s">
        <v>4215</v>
      </c>
      <c r="E67" s="47" t="s">
        <v>2977</v>
      </c>
      <c r="F67" s="352" t="s">
        <v>4221</v>
      </c>
      <c r="G67" s="50">
        <v>43994</v>
      </c>
      <c r="H67" s="51">
        <f t="shared" ca="1" si="2"/>
        <v>5.8571428571428568</v>
      </c>
      <c r="I67" s="50">
        <v>44162</v>
      </c>
      <c r="J67" s="43"/>
      <c r="K67" s="42" t="s">
        <v>186</v>
      </c>
      <c r="L67" s="42"/>
    </row>
    <row r="68" spans="1:12" ht="22.5">
      <c r="A68" s="47">
        <v>864</v>
      </c>
      <c r="B68" s="48" t="s">
        <v>4216</v>
      </c>
      <c r="C68" s="37" t="s">
        <v>230</v>
      </c>
      <c r="D68" s="47" t="s">
        <v>4217</v>
      </c>
      <c r="E68" s="47" t="s">
        <v>2086</v>
      </c>
      <c r="F68" s="352" t="s">
        <v>4222</v>
      </c>
      <c r="G68" s="50">
        <v>43997</v>
      </c>
      <c r="H68" s="51">
        <f t="shared" ca="1" si="2"/>
        <v>5.4285714285714288</v>
      </c>
      <c r="I68" s="50">
        <v>44165</v>
      </c>
      <c r="J68" s="43"/>
      <c r="K68" s="42" t="s">
        <v>186</v>
      </c>
      <c r="L68" s="42"/>
    </row>
    <row r="69" spans="1:12" ht="33.75">
      <c r="A69" s="47">
        <v>865</v>
      </c>
      <c r="B69" s="48" t="s">
        <v>4237</v>
      </c>
      <c r="C69" s="37" t="s">
        <v>230</v>
      </c>
      <c r="D69" s="47" t="s">
        <v>4238</v>
      </c>
      <c r="E69" s="47" t="s">
        <v>394</v>
      </c>
      <c r="F69" s="370" t="s">
        <v>4250</v>
      </c>
      <c r="G69" s="50">
        <v>43999</v>
      </c>
      <c r="H69" s="51">
        <f t="shared" ca="1" si="2"/>
        <v>5.1428571428571432</v>
      </c>
      <c r="I69" s="50">
        <v>44167</v>
      </c>
      <c r="J69" s="43"/>
      <c r="K69" s="42" t="s">
        <v>186</v>
      </c>
      <c r="L69" s="42"/>
    </row>
    <row r="70" spans="1:12" ht="56.25">
      <c r="A70" s="47">
        <v>866</v>
      </c>
      <c r="B70" s="48" t="s">
        <v>4239</v>
      </c>
      <c r="C70" s="37" t="s">
        <v>230</v>
      </c>
      <c r="D70" s="47" t="s">
        <v>4240</v>
      </c>
      <c r="E70" s="47" t="s">
        <v>389</v>
      </c>
      <c r="F70" s="373" t="s">
        <v>4251</v>
      </c>
      <c r="G70" s="50">
        <v>44001</v>
      </c>
      <c r="H70" s="51">
        <f t="shared" ca="1" si="2"/>
        <v>4.8571428571428568</v>
      </c>
      <c r="I70" s="50">
        <v>44169</v>
      </c>
      <c r="J70" s="43"/>
      <c r="K70" s="42" t="s">
        <v>186</v>
      </c>
      <c r="L70" s="42"/>
    </row>
    <row r="71" spans="1:12" ht="33.75">
      <c r="A71" s="47">
        <v>867</v>
      </c>
      <c r="B71" s="48" t="s">
        <v>4241</v>
      </c>
      <c r="C71" s="37" t="s">
        <v>230</v>
      </c>
      <c r="D71" s="47" t="s">
        <v>4242</v>
      </c>
      <c r="E71" s="47" t="s">
        <v>383</v>
      </c>
      <c r="F71" s="372" t="s">
        <v>4252</v>
      </c>
      <c r="G71" s="50">
        <v>44013</v>
      </c>
      <c r="H71" s="51">
        <f t="shared" ca="1" si="2"/>
        <v>3.1428571428571428</v>
      </c>
      <c r="I71" s="50">
        <v>44181</v>
      </c>
      <c r="J71" s="43"/>
      <c r="K71" s="42" t="s">
        <v>186</v>
      </c>
      <c r="L71" s="42"/>
    </row>
    <row r="72" spans="1:12" ht="33.75">
      <c r="A72" s="47">
        <v>868</v>
      </c>
      <c r="B72" s="48" t="s">
        <v>4243</v>
      </c>
      <c r="C72" s="37" t="s">
        <v>230</v>
      </c>
      <c r="D72" s="47" t="s">
        <v>4244</v>
      </c>
      <c r="E72" s="47" t="s">
        <v>384</v>
      </c>
      <c r="F72" s="372" t="s">
        <v>4253</v>
      </c>
      <c r="G72" s="50">
        <v>44015</v>
      </c>
      <c r="H72" s="51">
        <f t="shared" ca="1" si="2"/>
        <v>2.8571428571428572</v>
      </c>
      <c r="I72" s="50">
        <v>44183</v>
      </c>
      <c r="J72" s="43"/>
      <c r="K72" s="42" t="s">
        <v>186</v>
      </c>
      <c r="L72" s="42"/>
    </row>
    <row r="73" spans="1:12" ht="33.75">
      <c r="A73" s="47">
        <v>869</v>
      </c>
      <c r="B73" s="48" t="s">
        <v>4245</v>
      </c>
      <c r="C73" s="37" t="s">
        <v>230</v>
      </c>
      <c r="D73" s="47" t="s">
        <v>4246</v>
      </c>
      <c r="E73" s="47" t="s">
        <v>388</v>
      </c>
      <c r="F73" s="372" t="s">
        <v>4254</v>
      </c>
      <c r="G73" s="50">
        <v>44018</v>
      </c>
      <c r="H73" s="51">
        <f t="shared" ca="1" si="2"/>
        <v>2.4285714285714284</v>
      </c>
      <c r="I73" s="50">
        <v>44187</v>
      </c>
      <c r="J73" s="43"/>
      <c r="K73" s="42" t="s">
        <v>186</v>
      </c>
      <c r="L73" s="42"/>
    </row>
    <row r="74" spans="1:12" ht="28.5">
      <c r="A74" s="47">
        <v>870</v>
      </c>
      <c r="B74" s="48" t="s">
        <v>4247</v>
      </c>
      <c r="C74" s="37" t="s">
        <v>277</v>
      </c>
      <c r="D74" s="47" t="s">
        <v>4246</v>
      </c>
      <c r="E74" s="47" t="s">
        <v>2086</v>
      </c>
      <c r="F74" s="372" t="s">
        <v>4255</v>
      </c>
      <c r="G74" s="50">
        <v>44018</v>
      </c>
      <c r="H74" s="51">
        <f t="shared" ca="1" si="2"/>
        <v>2.4285714285714284</v>
      </c>
      <c r="I74" s="50">
        <v>44188</v>
      </c>
      <c r="J74" s="43"/>
      <c r="K74" s="42" t="s">
        <v>186</v>
      </c>
      <c r="L74" s="42"/>
    </row>
    <row r="75" spans="1:12" ht="33.75">
      <c r="A75" s="47">
        <v>871</v>
      </c>
      <c r="B75" s="48" t="s">
        <v>4248</v>
      </c>
      <c r="C75" s="37" t="s">
        <v>351</v>
      </c>
      <c r="D75" s="47" t="s">
        <v>4249</v>
      </c>
      <c r="E75" s="47" t="s">
        <v>383</v>
      </c>
      <c r="F75" s="372" t="s">
        <v>4256</v>
      </c>
      <c r="G75" s="50">
        <v>44019</v>
      </c>
      <c r="H75" s="51">
        <f t="shared" ca="1" si="2"/>
        <v>2.2857142857142856</v>
      </c>
      <c r="I75" s="50">
        <v>44187</v>
      </c>
      <c r="J75" s="43"/>
      <c r="K75" s="42" t="s">
        <v>186</v>
      </c>
      <c r="L75" s="42"/>
    </row>
    <row r="76" spans="1:12" ht="22.5">
      <c r="A76" s="47">
        <v>872</v>
      </c>
      <c r="B76" s="48" t="s">
        <v>4264</v>
      </c>
      <c r="C76" s="37" t="s">
        <v>230</v>
      </c>
      <c r="D76" s="47" t="s">
        <v>4265</v>
      </c>
      <c r="E76" s="47" t="s">
        <v>1640</v>
      </c>
      <c r="F76" s="372" t="s">
        <v>4270</v>
      </c>
      <c r="G76" s="50">
        <v>44022</v>
      </c>
      <c r="H76" s="51">
        <f t="shared" ca="1" si="2"/>
        <v>1.8571428571428572</v>
      </c>
      <c r="I76" s="50">
        <v>44192</v>
      </c>
      <c r="J76" s="43"/>
      <c r="K76" s="42" t="s">
        <v>186</v>
      </c>
      <c r="L76" s="42"/>
    </row>
    <row r="77" spans="1:12" ht="33.75">
      <c r="A77" s="47">
        <v>873</v>
      </c>
      <c r="B77" s="48" t="s">
        <v>4266</v>
      </c>
      <c r="C77" s="37" t="s">
        <v>230</v>
      </c>
      <c r="D77" s="47" t="s">
        <v>4267</v>
      </c>
      <c r="E77" s="47" t="s">
        <v>384</v>
      </c>
      <c r="F77" s="372" t="s">
        <v>4271</v>
      </c>
      <c r="G77" s="50">
        <v>44022</v>
      </c>
      <c r="H77" s="51">
        <f t="shared" ca="1" si="2"/>
        <v>1.8571428571428572</v>
      </c>
      <c r="I77" s="50">
        <v>44194</v>
      </c>
      <c r="J77" s="43"/>
      <c r="K77" s="42" t="s">
        <v>186</v>
      </c>
      <c r="L77" s="42"/>
    </row>
    <row r="78" spans="1:12" ht="22.5">
      <c r="A78" s="47">
        <v>874</v>
      </c>
      <c r="B78" s="48" t="s">
        <v>4268</v>
      </c>
      <c r="C78" s="37" t="s">
        <v>230</v>
      </c>
      <c r="D78" s="47" t="s">
        <v>4269</v>
      </c>
      <c r="E78" s="47" t="s">
        <v>384</v>
      </c>
      <c r="F78" s="372" t="s">
        <v>4272</v>
      </c>
      <c r="G78" s="50">
        <v>44026</v>
      </c>
      <c r="H78" s="51">
        <f t="shared" ca="1" si="2"/>
        <v>1.2857142857142858</v>
      </c>
      <c r="I78" s="50">
        <v>44196</v>
      </c>
      <c r="J78" s="43"/>
      <c r="K78" s="42" t="s">
        <v>186</v>
      </c>
      <c r="L78" s="42"/>
    </row>
    <row r="79" spans="1:12" ht="22.5">
      <c r="A79" s="47">
        <v>875</v>
      </c>
      <c r="B79" s="48" t="s">
        <v>4274</v>
      </c>
      <c r="C79" s="37" t="s">
        <v>230</v>
      </c>
      <c r="D79" s="47" t="s">
        <v>4277</v>
      </c>
      <c r="E79" s="47" t="s">
        <v>2087</v>
      </c>
      <c r="F79" s="372" t="s">
        <v>4280</v>
      </c>
      <c r="G79" s="50">
        <v>44028</v>
      </c>
      <c r="H79" s="51">
        <f t="shared" ca="1" si="2"/>
        <v>1</v>
      </c>
      <c r="I79" s="50">
        <v>44201</v>
      </c>
      <c r="J79" s="43" t="s">
        <v>3910</v>
      </c>
      <c r="K79" s="42" t="s">
        <v>186</v>
      </c>
      <c r="L79" s="42"/>
    </row>
    <row r="80" spans="1:12" ht="22.5">
      <c r="A80" s="47">
        <v>876</v>
      </c>
      <c r="B80" s="48" t="s">
        <v>4275</v>
      </c>
      <c r="C80" s="37" t="s">
        <v>230</v>
      </c>
      <c r="D80" s="47" t="s">
        <v>4278</v>
      </c>
      <c r="E80" s="47" t="s">
        <v>384</v>
      </c>
      <c r="F80" s="372" t="s">
        <v>4281</v>
      </c>
      <c r="G80" s="50">
        <v>44029</v>
      </c>
      <c r="H80" s="51">
        <f t="shared" ca="1" si="2"/>
        <v>0.8571428571428571</v>
      </c>
      <c r="I80" s="50">
        <v>44202</v>
      </c>
      <c r="J80" s="43"/>
      <c r="K80" s="42" t="s">
        <v>186</v>
      </c>
      <c r="L80" s="42"/>
    </row>
    <row r="81" spans="1:12" ht="33.75">
      <c r="A81" s="47">
        <v>877</v>
      </c>
      <c r="B81" s="48" t="s">
        <v>4276</v>
      </c>
      <c r="C81" s="37" t="s">
        <v>230</v>
      </c>
      <c r="D81" s="47" t="s">
        <v>4279</v>
      </c>
      <c r="E81" s="47" t="s">
        <v>1640</v>
      </c>
      <c r="F81" s="372" t="s">
        <v>4282</v>
      </c>
      <c r="G81" s="50">
        <v>44029</v>
      </c>
      <c r="H81" s="51">
        <f t="shared" ca="1" si="1"/>
        <v>0.8571428571428571</v>
      </c>
      <c r="I81" s="50">
        <v>44202</v>
      </c>
      <c r="J81" s="43"/>
      <c r="K81" s="42" t="s">
        <v>186</v>
      </c>
      <c r="L81" s="42"/>
    </row>
    <row r="82" spans="1:12" ht="18">
      <c r="A82" s="264" t="s">
        <v>111</v>
      </c>
      <c r="B82" s="265"/>
      <c r="C82" s="266"/>
      <c r="D82" s="266"/>
      <c r="E82" s="266"/>
      <c r="F82" s="267"/>
      <c r="G82" s="268"/>
      <c r="H82" s="269"/>
      <c r="I82" s="268">
        <v>44089</v>
      </c>
      <c r="J82" s="270"/>
      <c r="K82" s="271"/>
      <c r="L82" s="271"/>
    </row>
  </sheetData>
  <autoFilter ref="E9:E82" xr:uid="{00000000-0009-0000-0000-000006000000}"/>
  <sortState xmlns:xlrd2="http://schemas.microsoft.com/office/spreadsheetml/2017/richdata2" ref="A11:K108">
    <sortCondition ref="A12:A108"/>
  </sortState>
  <conditionalFormatting sqref="A1:K8 C16 H16 A14:K15 B17:J17 A21:A22 K16:K18 K11 C13 A13 H43 A83:K1048576 F47:F52 K13 H13 L13:L18 A44:L45 K20:L24">
    <cfRule type="expression" dxfId="10231" priority="4086">
      <formula>INDIRECT("K"&amp;ROW())="Office"</formula>
    </cfRule>
    <cfRule type="expression" dxfId="10230" priority="4088">
      <formula>INDIRECT("K"&amp;ROW())="Editor"</formula>
    </cfRule>
    <cfRule type="expression" dxfId="10229" priority="4089">
      <formula>INDIRECT("K"&amp;ROW())="PPP"</formula>
    </cfRule>
    <cfRule type="expression" dxfId="10228" priority="4090">
      <formula>INDIRECT("K"&amp;ROW())="Author"</formula>
    </cfRule>
  </conditionalFormatting>
  <conditionalFormatting sqref="B13 I13 D13:G13">
    <cfRule type="expression" dxfId="10227" priority="3541">
      <formula>INDIRECT("K"&amp;ROW())="Office"</formula>
    </cfRule>
    <cfRule type="expression" dxfId="10226" priority="3542">
      <formula>INDIRECT("K"&amp;ROW())="Editor"</formula>
    </cfRule>
    <cfRule type="expression" dxfId="10225" priority="3543">
      <formula>INDIRECT("K"&amp;ROW())="PPP"</formula>
    </cfRule>
    <cfRule type="expression" dxfId="10224" priority="3544">
      <formula>INDIRECT("K"&amp;ROW())="Author"</formula>
    </cfRule>
  </conditionalFormatting>
  <conditionalFormatting sqref="J11">
    <cfRule type="expression" dxfId="10223" priority="3525">
      <formula>INDIRECT("K"&amp;ROW())="Office"</formula>
    </cfRule>
    <cfRule type="expression" dxfId="10222" priority="3526">
      <formula>INDIRECT("K"&amp;ROW())="Editor"</formula>
    </cfRule>
    <cfRule type="expression" dxfId="10221" priority="3527">
      <formula>INDIRECT("K"&amp;ROW())="PPP"</formula>
    </cfRule>
    <cfRule type="expression" dxfId="10220" priority="3528">
      <formula>INDIRECT("K"&amp;ROW())="Author"</formula>
    </cfRule>
  </conditionalFormatting>
  <conditionalFormatting sqref="B11:I11">
    <cfRule type="expression" dxfId="10219" priority="3517">
      <formula>INDIRECT("K"&amp;ROW())="Office"</formula>
    </cfRule>
    <cfRule type="expression" dxfId="10218" priority="3518">
      <formula>INDIRECT("K"&amp;ROW())="Editor"</formula>
    </cfRule>
    <cfRule type="expression" dxfId="10217" priority="3519">
      <formula>INDIRECT("K"&amp;ROW())="PPP"</formula>
    </cfRule>
    <cfRule type="expression" dxfId="10216" priority="3520">
      <formula>INDIRECT("K"&amp;ROW())="Author"</formula>
    </cfRule>
  </conditionalFormatting>
  <conditionalFormatting sqref="A11">
    <cfRule type="expression" dxfId="10215" priority="3349">
      <formula>INDIRECT("K"&amp;ROW())="Office"</formula>
    </cfRule>
    <cfRule type="expression" dxfId="10214" priority="3350">
      <formula>INDIRECT("K"&amp;ROW())="Editor"</formula>
    </cfRule>
    <cfRule type="expression" dxfId="10213" priority="3351">
      <formula>INDIRECT("K"&amp;ROW())="PPP"</formula>
    </cfRule>
    <cfRule type="expression" dxfId="10212" priority="3352">
      <formula>INDIRECT("K"&amp;ROW())="Author"</formula>
    </cfRule>
  </conditionalFormatting>
  <conditionalFormatting sqref="A12">
    <cfRule type="expression" dxfId="10211" priority="3185">
      <formula>INDIRECT("K"&amp;ROW())="Office"</formula>
    </cfRule>
    <cfRule type="expression" dxfId="10210" priority="3186">
      <formula>INDIRECT("K"&amp;ROW())="Editor"</formula>
    </cfRule>
    <cfRule type="expression" dxfId="10209" priority="3187">
      <formula>INDIRECT("K"&amp;ROW())="PPP"</formula>
    </cfRule>
    <cfRule type="expression" dxfId="10208" priority="3188">
      <formula>INDIRECT("K"&amp;ROW())="Author"</formula>
    </cfRule>
  </conditionalFormatting>
  <conditionalFormatting sqref="B12:I12">
    <cfRule type="expression" dxfId="10207" priority="3189">
      <formula>INDIRECT("K"&amp;ROW())="Office"</formula>
    </cfRule>
    <cfRule type="expression" dxfId="10206" priority="3190">
      <formula>INDIRECT("K"&amp;ROW())="Editor"</formula>
    </cfRule>
    <cfRule type="expression" dxfId="10205" priority="3191">
      <formula>INDIRECT("K"&amp;ROW())="PPP"</formula>
    </cfRule>
    <cfRule type="expression" dxfId="10204" priority="3192">
      <formula>INDIRECT("K"&amp;ROW())="Author"</formula>
    </cfRule>
  </conditionalFormatting>
  <conditionalFormatting sqref="K12">
    <cfRule type="expression" dxfId="10203" priority="3181">
      <formula>INDIRECT("K"&amp;ROW())="Office"</formula>
    </cfRule>
    <cfRule type="expression" dxfId="10202" priority="3182">
      <formula>INDIRECT("K"&amp;ROW())="Editor"</formula>
    </cfRule>
    <cfRule type="expression" dxfId="10201" priority="3183">
      <formula>INDIRECT("K"&amp;ROW())="PPP"</formula>
    </cfRule>
    <cfRule type="expression" dxfId="10200" priority="3184">
      <formula>INDIRECT("K"&amp;ROW())="Author"</formula>
    </cfRule>
  </conditionalFormatting>
  <conditionalFormatting sqref="J12">
    <cfRule type="expression" dxfId="10199" priority="3177">
      <formula>INDIRECT("K"&amp;ROW())="Office"</formula>
    </cfRule>
    <cfRule type="expression" dxfId="10198" priority="3178">
      <formula>INDIRECT("K"&amp;ROW())="Editor"</formula>
    </cfRule>
    <cfRule type="expression" dxfId="10197" priority="3179">
      <formula>INDIRECT("K"&amp;ROW())="PPP"</formula>
    </cfRule>
    <cfRule type="expression" dxfId="10196" priority="3180">
      <formula>INDIRECT("K"&amp;ROW())="Author"</formula>
    </cfRule>
  </conditionalFormatting>
  <conditionalFormatting sqref="J13">
    <cfRule type="expression" dxfId="10195" priority="3109">
      <formula>INDIRECT("K"&amp;ROW())="Office"</formula>
    </cfRule>
    <cfRule type="expression" dxfId="10194" priority="3110">
      <formula>INDIRECT("K"&amp;ROW())="Editor"</formula>
    </cfRule>
    <cfRule type="expression" dxfId="10193" priority="3111">
      <formula>INDIRECT("K"&amp;ROW())="PPP"</formula>
    </cfRule>
    <cfRule type="expression" dxfId="10192" priority="3112">
      <formula>INDIRECT("K"&amp;ROW())="Author"</formula>
    </cfRule>
  </conditionalFormatting>
  <conditionalFormatting sqref="A9:K9">
    <cfRule type="expression" dxfId="10191" priority="2993">
      <formula>INDIRECT("K"&amp;ROW())="Office"</formula>
    </cfRule>
    <cfRule type="expression" dxfId="10190" priority="2994">
      <formula>INDIRECT("K"&amp;ROW())="Editor"</formula>
    </cfRule>
    <cfRule type="expression" dxfId="10189" priority="2995">
      <formula>INDIRECT("K"&amp;ROW())="PPP"</formula>
    </cfRule>
    <cfRule type="expression" dxfId="10188" priority="2996">
      <formula>INDIRECT("K"&amp;ROW())="Author"</formula>
    </cfRule>
  </conditionalFormatting>
  <conditionalFormatting sqref="A10:K10">
    <cfRule type="expression" dxfId="10187" priority="2989">
      <formula>INDIRECT("K"&amp;ROW())="Office"</formula>
    </cfRule>
    <cfRule type="expression" dxfId="10186" priority="2990">
      <formula>INDIRECT("K"&amp;ROW())="Editor"</formula>
    </cfRule>
    <cfRule type="expression" dxfId="10185" priority="2991">
      <formula>INDIRECT("K"&amp;ROW())="PPP"</formula>
    </cfRule>
    <cfRule type="expression" dxfId="10184" priority="2992">
      <formula>INDIRECT("K"&amp;ROW())="Author"</formula>
    </cfRule>
  </conditionalFormatting>
  <conditionalFormatting sqref="A82:K82">
    <cfRule type="expression" dxfId="10183" priority="2985">
      <formula>INDIRECT("K"&amp;ROW())="Office"</formula>
    </cfRule>
    <cfRule type="expression" dxfId="10182" priority="2986">
      <formula>INDIRECT("K"&amp;ROW())="Editor"</formula>
    </cfRule>
    <cfRule type="expression" dxfId="10181" priority="2987">
      <formula>INDIRECT("K"&amp;ROW())="PPP"</formula>
    </cfRule>
    <cfRule type="expression" dxfId="10180" priority="2988">
      <formula>INDIRECT("K"&amp;ROW())="Author"</formula>
    </cfRule>
  </conditionalFormatting>
  <conditionalFormatting sqref="E24">
    <cfRule type="expression" dxfId="10179" priority="2977">
      <formula>INDIRECT("K"&amp;ROW())="Office"</formula>
    </cfRule>
    <cfRule type="expression" dxfId="10178" priority="2978">
      <formula>INDIRECT("K"&amp;ROW())="Editor"</formula>
    </cfRule>
    <cfRule type="expression" dxfId="10177" priority="2979">
      <formula>INDIRECT("K"&amp;ROW())="PPP"</formula>
    </cfRule>
    <cfRule type="expression" dxfId="10176" priority="2980">
      <formula>INDIRECT("K"&amp;ROW())="Author"</formula>
    </cfRule>
  </conditionalFormatting>
  <conditionalFormatting sqref="B16 I16 D16:G16">
    <cfRule type="expression" dxfId="10175" priority="2909">
      <formula>INDIRECT("K"&amp;ROW())="Office"</formula>
    </cfRule>
    <cfRule type="expression" dxfId="10174" priority="2910">
      <formula>INDIRECT("K"&amp;ROW())="Editor"</formula>
    </cfRule>
    <cfRule type="expression" dxfId="10173" priority="2911">
      <formula>INDIRECT("K"&amp;ROW())="PPP"</formula>
    </cfRule>
    <cfRule type="expression" dxfId="10172" priority="2912">
      <formula>INDIRECT("K"&amp;ROW())="Author"</formula>
    </cfRule>
  </conditionalFormatting>
  <conditionalFormatting sqref="J16">
    <cfRule type="expression" dxfId="10171" priority="2897">
      <formula>INDIRECT("K"&amp;ROW())="Office"</formula>
    </cfRule>
    <cfRule type="expression" dxfId="10170" priority="2898">
      <formula>INDIRECT("K"&amp;ROW())="Editor"</formula>
    </cfRule>
    <cfRule type="expression" dxfId="10169" priority="2899">
      <formula>INDIRECT("K"&amp;ROW())="PPP"</formula>
    </cfRule>
    <cfRule type="expression" dxfId="10168" priority="2900">
      <formula>INDIRECT("K"&amp;ROW())="Author"</formula>
    </cfRule>
  </conditionalFormatting>
  <conditionalFormatting sqref="A16">
    <cfRule type="expression" dxfId="10167" priority="2889">
      <formula>INDIRECT("K"&amp;ROW())="Office"</formula>
    </cfRule>
    <cfRule type="expression" dxfId="10166" priority="2890">
      <formula>INDIRECT("K"&amp;ROW())="Editor"</formula>
    </cfRule>
    <cfRule type="expression" dxfId="10165" priority="2891">
      <formula>INDIRECT("K"&amp;ROW())="PPP"</formula>
    </cfRule>
    <cfRule type="expression" dxfId="10164" priority="2892">
      <formula>INDIRECT("K"&amp;ROW())="Author"</formula>
    </cfRule>
  </conditionalFormatting>
  <conditionalFormatting sqref="A17">
    <cfRule type="expression" dxfId="10163" priority="2885">
      <formula>INDIRECT("K"&amp;ROW())="Office"</formula>
    </cfRule>
    <cfRule type="expression" dxfId="10162" priority="2886">
      <formula>INDIRECT("K"&amp;ROW())="Editor"</formula>
    </cfRule>
    <cfRule type="expression" dxfId="10161" priority="2887">
      <formula>INDIRECT("K"&amp;ROW())="PPP"</formula>
    </cfRule>
    <cfRule type="expression" dxfId="10160" priority="2888">
      <formula>INDIRECT("K"&amp;ROW())="Author"</formula>
    </cfRule>
  </conditionalFormatting>
  <conditionalFormatting sqref="C24">
    <cfRule type="expression" dxfId="10159" priority="2861">
      <formula>INDIRECT("K"&amp;ROW())="Office"</formula>
    </cfRule>
    <cfRule type="expression" dxfId="10158" priority="2862">
      <formula>INDIRECT("K"&amp;ROW())="Editor"</formula>
    </cfRule>
    <cfRule type="expression" dxfId="10157" priority="2863">
      <formula>INDIRECT("K"&amp;ROW())="PPP"</formula>
    </cfRule>
    <cfRule type="expression" dxfId="10156" priority="2864">
      <formula>INDIRECT("K"&amp;ROW())="Author"</formula>
    </cfRule>
  </conditionalFormatting>
  <conditionalFormatting sqref="B24 I24 D24 F24:G24">
    <cfRule type="expression" dxfId="10155" priority="2857">
      <formula>INDIRECT("K"&amp;ROW())="Office"</formula>
    </cfRule>
    <cfRule type="expression" dxfId="10154" priority="2858">
      <formula>INDIRECT("K"&amp;ROW())="Editor"</formula>
    </cfRule>
    <cfRule type="expression" dxfId="10153" priority="2859">
      <formula>INDIRECT("K"&amp;ROW())="PPP"</formula>
    </cfRule>
    <cfRule type="expression" dxfId="10152" priority="2860">
      <formula>INDIRECT("K"&amp;ROW())="Author"</formula>
    </cfRule>
  </conditionalFormatting>
  <conditionalFormatting sqref="H24">
    <cfRule type="expression" dxfId="10151" priority="2853">
      <formula>INDIRECT("K"&amp;ROW())="Office"</formula>
    </cfRule>
    <cfRule type="expression" dxfId="10150" priority="2854">
      <formula>INDIRECT("K"&amp;ROW())="Editor"</formula>
    </cfRule>
    <cfRule type="expression" dxfId="10149" priority="2855">
      <formula>INDIRECT("K"&amp;ROW())="PPP"</formula>
    </cfRule>
    <cfRule type="expression" dxfId="10148" priority="2856">
      <formula>INDIRECT("K"&amp;ROW())="Author"</formula>
    </cfRule>
  </conditionalFormatting>
  <conditionalFormatting sqref="J24">
    <cfRule type="expression" dxfId="10147" priority="2849">
      <formula>INDIRECT("K"&amp;ROW())="Office"</formula>
    </cfRule>
    <cfRule type="expression" dxfId="10146" priority="2850">
      <formula>INDIRECT("K"&amp;ROW())="Editor"</formula>
    </cfRule>
    <cfRule type="expression" dxfId="10145" priority="2851">
      <formula>INDIRECT("K"&amp;ROW())="PPP"</formula>
    </cfRule>
    <cfRule type="expression" dxfId="10144" priority="2852">
      <formula>INDIRECT("K"&amp;ROW())="Author"</formula>
    </cfRule>
  </conditionalFormatting>
  <conditionalFormatting sqref="C18">
    <cfRule type="expression" dxfId="10143" priority="2785">
      <formula>INDIRECT("K"&amp;ROW())="Office"</formula>
    </cfRule>
    <cfRule type="expression" dxfId="10142" priority="2786">
      <formula>INDIRECT("K"&amp;ROW())="Editor"</formula>
    </cfRule>
    <cfRule type="expression" dxfId="10141" priority="2787">
      <formula>INDIRECT("K"&amp;ROW())="PPP"</formula>
    </cfRule>
    <cfRule type="expression" dxfId="10140" priority="2788">
      <formula>INDIRECT("K"&amp;ROW())="Author"</formula>
    </cfRule>
  </conditionalFormatting>
  <conditionalFormatting sqref="B18 I18 D18:G18">
    <cfRule type="expression" dxfId="10139" priority="2781">
      <formula>INDIRECT("K"&amp;ROW())="Office"</formula>
    </cfRule>
    <cfRule type="expression" dxfId="10138" priority="2782">
      <formula>INDIRECT("K"&amp;ROW())="Editor"</formula>
    </cfRule>
    <cfRule type="expression" dxfId="10137" priority="2783">
      <formula>INDIRECT("K"&amp;ROW())="PPP"</formula>
    </cfRule>
    <cfRule type="expression" dxfId="10136" priority="2784">
      <formula>INDIRECT("K"&amp;ROW())="Author"</formula>
    </cfRule>
  </conditionalFormatting>
  <conditionalFormatting sqref="H18">
    <cfRule type="expression" dxfId="10135" priority="2777">
      <formula>INDIRECT("K"&amp;ROW())="Office"</formula>
    </cfRule>
    <cfRule type="expression" dxfId="10134" priority="2778">
      <formula>INDIRECT("K"&amp;ROW())="Editor"</formula>
    </cfRule>
    <cfRule type="expression" dxfId="10133" priority="2779">
      <formula>INDIRECT("K"&amp;ROW())="PPP"</formula>
    </cfRule>
    <cfRule type="expression" dxfId="10132" priority="2780">
      <formula>INDIRECT("K"&amp;ROW())="Author"</formula>
    </cfRule>
  </conditionalFormatting>
  <conditionalFormatting sqref="J18">
    <cfRule type="expression" dxfId="10131" priority="2773">
      <formula>INDIRECT("K"&amp;ROW())="Office"</formula>
    </cfRule>
    <cfRule type="expression" dxfId="10130" priority="2774">
      <formula>INDIRECT("K"&amp;ROW())="Editor"</formula>
    </cfRule>
    <cfRule type="expression" dxfId="10129" priority="2775">
      <formula>INDIRECT("K"&amp;ROW())="PPP"</formula>
    </cfRule>
    <cfRule type="expression" dxfId="10128" priority="2776">
      <formula>INDIRECT("K"&amp;ROW())="Author"</formula>
    </cfRule>
  </conditionalFormatting>
  <conditionalFormatting sqref="A18">
    <cfRule type="expression" dxfId="10127" priority="2769">
      <formula>INDIRECT("K"&amp;ROW())="Office"</formula>
    </cfRule>
    <cfRule type="expression" dxfId="10126" priority="2770">
      <formula>INDIRECT("K"&amp;ROW())="Editor"</formula>
    </cfRule>
    <cfRule type="expression" dxfId="10125" priority="2771">
      <formula>INDIRECT("K"&amp;ROW())="PPP"</formula>
    </cfRule>
    <cfRule type="expression" dxfId="10124" priority="2772">
      <formula>INDIRECT("K"&amp;ROW())="Author"</formula>
    </cfRule>
  </conditionalFormatting>
  <conditionalFormatting sqref="E19">
    <cfRule type="expression" dxfId="10123" priority="2753">
      <formula>INDIRECT("K"&amp;ROW())="Office"</formula>
    </cfRule>
    <cfRule type="expression" dxfId="10122" priority="2754">
      <formula>INDIRECT("K"&amp;ROW())="Editor"</formula>
    </cfRule>
    <cfRule type="expression" dxfId="10121" priority="2755">
      <formula>INDIRECT("K"&amp;ROW())="PPP"</formula>
    </cfRule>
    <cfRule type="expression" dxfId="10120" priority="2756">
      <formula>INDIRECT("K"&amp;ROW())="Author"</formula>
    </cfRule>
  </conditionalFormatting>
  <conditionalFormatting sqref="C19">
    <cfRule type="expression" dxfId="10119" priority="2741">
      <formula>INDIRECT("K"&amp;ROW())="Office"</formula>
    </cfRule>
    <cfRule type="expression" dxfId="10118" priority="2742">
      <formula>INDIRECT("K"&amp;ROW())="Editor"</formula>
    </cfRule>
    <cfRule type="expression" dxfId="10117" priority="2743">
      <formula>INDIRECT("K"&amp;ROW())="PPP"</formula>
    </cfRule>
    <cfRule type="expression" dxfId="10116" priority="2744">
      <formula>INDIRECT("K"&amp;ROW())="Author"</formula>
    </cfRule>
  </conditionalFormatting>
  <conditionalFormatting sqref="B19 I19 D19 F19:G19">
    <cfRule type="expression" dxfId="10115" priority="2737">
      <formula>INDIRECT("K"&amp;ROW())="Office"</formula>
    </cfRule>
    <cfRule type="expression" dxfId="10114" priority="2738">
      <formula>INDIRECT("K"&amp;ROW())="Editor"</formula>
    </cfRule>
    <cfRule type="expression" dxfId="10113" priority="2739">
      <formula>INDIRECT("K"&amp;ROW())="PPP"</formula>
    </cfRule>
    <cfRule type="expression" dxfId="10112" priority="2740">
      <formula>INDIRECT("K"&amp;ROW())="Author"</formula>
    </cfRule>
  </conditionalFormatting>
  <conditionalFormatting sqref="H19">
    <cfRule type="expression" dxfId="10111" priority="2733">
      <formula>INDIRECT("K"&amp;ROW())="Office"</formula>
    </cfRule>
    <cfRule type="expression" dxfId="10110" priority="2734">
      <formula>INDIRECT("K"&amp;ROW())="Editor"</formula>
    </cfRule>
    <cfRule type="expression" dxfId="10109" priority="2735">
      <formula>INDIRECT("K"&amp;ROW())="PPP"</formula>
    </cfRule>
    <cfRule type="expression" dxfId="10108" priority="2736">
      <formula>INDIRECT("K"&amp;ROW())="Author"</formula>
    </cfRule>
  </conditionalFormatting>
  <conditionalFormatting sqref="J19">
    <cfRule type="expression" dxfId="10107" priority="2729">
      <formula>INDIRECT("K"&amp;ROW())="Office"</formula>
    </cfRule>
    <cfRule type="expression" dxfId="10106" priority="2730">
      <formula>INDIRECT("K"&amp;ROW())="Editor"</formula>
    </cfRule>
    <cfRule type="expression" dxfId="10105" priority="2731">
      <formula>INDIRECT("K"&amp;ROW())="PPP"</formula>
    </cfRule>
    <cfRule type="expression" dxfId="10104" priority="2732">
      <formula>INDIRECT("K"&amp;ROW())="Author"</formula>
    </cfRule>
  </conditionalFormatting>
  <conditionalFormatting sqref="A19">
    <cfRule type="expression" dxfId="10103" priority="2721">
      <formula>INDIRECT("K"&amp;ROW())="Office"</formula>
    </cfRule>
    <cfRule type="expression" dxfId="10102" priority="2722">
      <formula>INDIRECT("K"&amp;ROW())="Editor"</formula>
    </cfRule>
    <cfRule type="expression" dxfId="10101" priority="2723">
      <formula>INDIRECT("K"&amp;ROW())="PPP"</formula>
    </cfRule>
    <cfRule type="expression" dxfId="10100" priority="2724">
      <formula>INDIRECT("K"&amp;ROW())="Author"</formula>
    </cfRule>
  </conditionalFormatting>
  <conditionalFormatting sqref="K19">
    <cfRule type="expression" dxfId="10099" priority="2717">
      <formula>INDIRECT("K"&amp;ROW())="Office"</formula>
    </cfRule>
    <cfRule type="expression" dxfId="10098" priority="2718">
      <formula>INDIRECT("K"&amp;ROW())="Editor"</formula>
    </cfRule>
    <cfRule type="expression" dxfId="10097" priority="2719">
      <formula>INDIRECT("K"&amp;ROW())="PPP"</formula>
    </cfRule>
    <cfRule type="expression" dxfId="10096" priority="2720">
      <formula>INDIRECT("K"&amp;ROW())="Author"</formula>
    </cfRule>
  </conditionalFormatting>
  <conditionalFormatting sqref="C24">
    <cfRule type="expression" dxfId="10095" priority="2713">
      <formula>INDIRECT("K"&amp;ROW())="Office"</formula>
    </cfRule>
    <cfRule type="expression" dxfId="10094" priority="2714">
      <formula>INDIRECT("K"&amp;ROW())="Editor"</formula>
    </cfRule>
    <cfRule type="expression" dxfId="10093" priority="2715">
      <formula>INDIRECT("K"&amp;ROW())="PPP"</formula>
    </cfRule>
    <cfRule type="expression" dxfId="10092" priority="2716">
      <formula>INDIRECT("K"&amp;ROW())="Author"</formula>
    </cfRule>
  </conditionalFormatting>
  <conditionalFormatting sqref="B24 D24">
    <cfRule type="expression" dxfId="10091" priority="2709">
      <formula>INDIRECT("K"&amp;ROW())="Office"</formula>
    </cfRule>
    <cfRule type="expression" dxfId="10090" priority="2710">
      <formula>INDIRECT("K"&amp;ROW())="Editor"</formula>
    </cfRule>
    <cfRule type="expression" dxfId="10089" priority="2711">
      <formula>INDIRECT("K"&amp;ROW())="PPP"</formula>
    </cfRule>
    <cfRule type="expression" dxfId="10088" priority="2712">
      <formula>INDIRECT("K"&amp;ROW())="Author"</formula>
    </cfRule>
  </conditionalFormatting>
  <conditionalFormatting sqref="C22">
    <cfRule type="expression" dxfId="10087" priority="2641">
      <formula>INDIRECT("K"&amp;ROW())="Office"</formula>
    </cfRule>
    <cfRule type="expression" dxfId="10086" priority="2642">
      <formula>INDIRECT("K"&amp;ROW())="Editor"</formula>
    </cfRule>
    <cfRule type="expression" dxfId="10085" priority="2643">
      <formula>INDIRECT("K"&amp;ROW())="PPP"</formula>
    </cfRule>
    <cfRule type="expression" dxfId="10084" priority="2644">
      <formula>INDIRECT("K"&amp;ROW())="Author"</formula>
    </cfRule>
  </conditionalFormatting>
  <conditionalFormatting sqref="B22 I22 D22:F22">
    <cfRule type="expression" dxfId="10083" priority="2637">
      <formula>INDIRECT("K"&amp;ROW())="Office"</formula>
    </cfRule>
    <cfRule type="expression" dxfId="10082" priority="2638">
      <formula>INDIRECT("K"&amp;ROW())="Editor"</formula>
    </cfRule>
    <cfRule type="expression" dxfId="10081" priority="2639">
      <formula>INDIRECT("K"&amp;ROW())="PPP"</formula>
    </cfRule>
    <cfRule type="expression" dxfId="10080" priority="2640">
      <formula>INDIRECT("K"&amp;ROW())="Author"</formula>
    </cfRule>
  </conditionalFormatting>
  <conditionalFormatting sqref="H22">
    <cfRule type="expression" dxfId="10079" priority="2629">
      <formula>INDIRECT("K"&amp;ROW())="Office"</formula>
    </cfRule>
    <cfRule type="expression" dxfId="10078" priority="2630">
      <formula>INDIRECT("K"&amp;ROW())="Editor"</formula>
    </cfRule>
    <cfRule type="expression" dxfId="10077" priority="2631">
      <formula>INDIRECT("K"&amp;ROW())="PPP"</formula>
    </cfRule>
    <cfRule type="expression" dxfId="10076" priority="2632">
      <formula>INDIRECT("K"&amp;ROW())="Author"</formula>
    </cfRule>
  </conditionalFormatting>
  <conditionalFormatting sqref="J22">
    <cfRule type="expression" dxfId="10075" priority="2625">
      <formula>INDIRECT("K"&amp;ROW())="Office"</formula>
    </cfRule>
    <cfRule type="expression" dxfId="10074" priority="2626">
      <formula>INDIRECT("K"&amp;ROW())="Editor"</formula>
    </cfRule>
    <cfRule type="expression" dxfId="10073" priority="2627">
      <formula>INDIRECT("K"&amp;ROW())="PPP"</formula>
    </cfRule>
    <cfRule type="expression" dxfId="10072" priority="2628">
      <formula>INDIRECT("K"&amp;ROW())="Author"</formula>
    </cfRule>
  </conditionalFormatting>
  <conditionalFormatting sqref="G22">
    <cfRule type="expression" dxfId="10071" priority="2617">
      <formula>INDIRECT("K"&amp;ROW())="Office"</formula>
    </cfRule>
    <cfRule type="expression" dxfId="10070" priority="2618">
      <formula>INDIRECT("K"&amp;ROW())="Editor"</formula>
    </cfRule>
    <cfRule type="expression" dxfId="10069" priority="2619">
      <formula>INDIRECT("K"&amp;ROW())="PPP"</formula>
    </cfRule>
    <cfRule type="expression" dxfId="10068" priority="2620">
      <formula>INDIRECT("K"&amp;ROW())="Author"</formula>
    </cfRule>
  </conditionalFormatting>
  <conditionalFormatting sqref="C21">
    <cfRule type="expression" dxfId="10067" priority="2585">
      <formula>INDIRECT("K"&amp;ROW())="Office"</formula>
    </cfRule>
    <cfRule type="expression" dxfId="10066" priority="2586">
      <formula>INDIRECT("K"&amp;ROW())="Editor"</formula>
    </cfRule>
    <cfRule type="expression" dxfId="10065" priority="2587">
      <formula>INDIRECT("K"&amp;ROW())="PPP"</formula>
    </cfRule>
    <cfRule type="expression" dxfId="10064" priority="2588">
      <formula>INDIRECT("K"&amp;ROW())="Author"</formula>
    </cfRule>
  </conditionalFormatting>
  <conditionalFormatting sqref="B21 I21 D21:F21">
    <cfRule type="expression" dxfId="10063" priority="2581">
      <formula>INDIRECT("K"&amp;ROW())="Office"</formula>
    </cfRule>
    <cfRule type="expression" dxfId="10062" priority="2582">
      <formula>INDIRECT("K"&amp;ROW())="Editor"</formula>
    </cfRule>
    <cfRule type="expression" dxfId="10061" priority="2583">
      <formula>INDIRECT("K"&amp;ROW())="PPP"</formula>
    </cfRule>
    <cfRule type="expression" dxfId="10060" priority="2584">
      <formula>INDIRECT("K"&amp;ROW())="Author"</formula>
    </cfRule>
  </conditionalFormatting>
  <conditionalFormatting sqref="H21">
    <cfRule type="expression" dxfId="10059" priority="2573">
      <formula>INDIRECT("K"&amp;ROW())="Office"</formula>
    </cfRule>
    <cfRule type="expression" dxfId="10058" priority="2574">
      <formula>INDIRECT("K"&amp;ROW())="Editor"</formula>
    </cfRule>
    <cfRule type="expression" dxfId="10057" priority="2575">
      <formula>INDIRECT("K"&amp;ROW())="PPP"</formula>
    </cfRule>
    <cfRule type="expression" dxfId="10056" priority="2576">
      <formula>INDIRECT("K"&amp;ROW())="Author"</formula>
    </cfRule>
  </conditionalFormatting>
  <conditionalFormatting sqref="J21">
    <cfRule type="expression" dxfId="10055" priority="2569">
      <formula>INDIRECT("K"&amp;ROW())="Office"</formula>
    </cfRule>
    <cfRule type="expression" dxfId="10054" priority="2570">
      <formula>INDIRECT("K"&amp;ROW())="Editor"</formula>
    </cfRule>
    <cfRule type="expression" dxfId="10053" priority="2571">
      <formula>INDIRECT("K"&amp;ROW())="PPP"</formula>
    </cfRule>
    <cfRule type="expression" dxfId="10052" priority="2572">
      <formula>INDIRECT("K"&amp;ROW())="Author"</formula>
    </cfRule>
  </conditionalFormatting>
  <conditionalFormatting sqref="G21">
    <cfRule type="expression" dxfId="10051" priority="2561">
      <formula>INDIRECT("K"&amp;ROW())="Office"</formula>
    </cfRule>
    <cfRule type="expression" dxfId="10050" priority="2562">
      <formula>INDIRECT("K"&amp;ROW())="Editor"</formula>
    </cfRule>
    <cfRule type="expression" dxfId="10049" priority="2563">
      <formula>INDIRECT("K"&amp;ROW())="PPP"</formula>
    </cfRule>
    <cfRule type="expression" dxfId="10048" priority="2564">
      <formula>INDIRECT("K"&amp;ROW())="Author"</formula>
    </cfRule>
  </conditionalFormatting>
  <conditionalFormatting sqref="E20">
    <cfRule type="expression" dxfId="10047" priority="2533">
      <formula>INDIRECT("K"&amp;ROW())="Office"</formula>
    </cfRule>
    <cfRule type="expression" dxfId="10046" priority="2534">
      <formula>INDIRECT("K"&amp;ROW())="Editor"</formula>
    </cfRule>
    <cfRule type="expression" dxfId="10045" priority="2535">
      <formula>INDIRECT("K"&amp;ROW())="PPP"</formula>
    </cfRule>
    <cfRule type="expression" dxfId="10044" priority="2536">
      <formula>INDIRECT("K"&amp;ROW())="Author"</formula>
    </cfRule>
  </conditionalFormatting>
  <conditionalFormatting sqref="C20">
    <cfRule type="expression" dxfId="10043" priority="2521">
      <formula>INDIRECT("K"&amp;ROW())="Office"</formula>
    </cfRule>
    <cfRule type="expression" dxfId="10042" priority="2522">
      <formula>INDIRECT("K"&amp;ROW())="Editor"</formula>
    </cfRule>
    <cfRule type="expression" dxfId="10041" priority="2523">
      <formula>INDIRECT("K"&amp;ROW())="PPP"</formula>
    </cfRule>
    <cfRule type="expression" dxfId="10040" priority="2524">
      <formula>INDIRECT("K"&amp;ROW())="Author"</formula>
    </cfRule>
  </conditionalFormatting>
  <conditionalFormatting sqref="B20 I20 D20 F20:G20">
    <cfRule type="expression" dxfId="10039" priority="2517">
      <formula>INDIRECT("K"&amp;ROW())="Office"</formula>
    </cfRule>
    <cfRule type="expression" dxfId="10038" priority="2518">
      <formula>INDIRECT("K"&amp;ROW())="Editor"</formula>
    </cfRule>
    <cfRule type="expression" dxfId="10037" priority="2519">
      <formula>INDIRECT("K"&amp;ROW())="PPP"</formula>
    </cfRule>
    <cfRule type="expression" dxfId="10036" priority="2520">
      <formula>INDIRECT("K"&amp;ROW())="Author"</formula>
    </cfRule>
  </conditionalFormatting>
  <conditionalFormatting sqref="H20">
    <cfRule type="expression" dxfId="10035" priority="2513">
      <formula>INDIRECT("K"&amp;ROW())="Office"</formula>
    </cfRule>
    <cfRule type="expression" dxfId="10034" priority="2514">
      <formula>INDIRECT("K"&amp;ROW())="Editor"</formula>
    </cfRule>
    <cfRule type="expression" dxfId="10033" priority="2515">
      <formula>INDIRECT("K"&amp;ROW())="PPP"</formula>
    </cfRule>
    <cfRule type="expression" dxfId="10032" priority="2516">
      <formula>INDIRECT("K"&amp;ROW())="Author"</formula>
    </cfRule>
  </conditionalFormatting>
  <conditionalFormatting sqref="J20">
    <cfRule type="expression" dxfId="10031" priority="2509">
      <formula>INDIRECT("K"&amp;ROW())="Office"</formula>
    </cfRule>
    <cfRule type="expression" dxfId="10030" priority="2510">
      <formula>INDIRECT("K"&amp;ROW())="Editor"</formula>
    </cfRule>
    <cfRule type="expression" dxfId="10029" priority="2511">
      <formula>INDIRECT("K"&amp;ROW())="PPP"</formula>
    </cfRule>
    <cfRule type="expression" dxfId="10028" priority="2512">
      <formula>INDIRECT("K"&amp;ROW())="Author"</formula>
    </cfRule>
  </conditionalFormatting>
  <conditionalFormatting sqref="C20">
    <cfRule type="expression" dxfId="10027" priority="2505">
      <formula>INDIRECT("K"&amp;ROW())="Office"</formula>
    </cfRule>
    <cfRule type="expression" dxfId="10026" priority="2506">
      <formula>INDIRECT("K"&amp;ROW())="Editor"</formula>
    </cfRule>
    <cfRule type="expression" dxfId="10025" priority="2507">
      <formula>INDIRECT("K"&amp;ROW())="PPP"</formula>
    </cfRule>
    <cfRule type="expression" dxfId="10024" priority="2508">
      <formula>INDIRECT("K"&amp;ROW())="Author"</formula>
    </cfRule>
  </conditionalFormatting>
  <conditionalFormatting sqref="B20 D20">
    <cfRule type="expression" dxfId="10023" priority="2501">
      <formula>INDIRECT("K"&amp;ROW())="Office"</formula>
    </cfRule>
    <cfRule type="expression" dxfId="10022" priority="2502">
      <formula>INDIRECT("K"&amp;ROW())="Editor"</formula>
    </cfRule>
    <cfRule type="expression" dxfId="10021" priority="2503">
      <formula>INDIRECT("K"&amp;ROW())="PPP"</formula>
    </cfRule>
    <cfRule type="expression" dxfId="10020" priority="2504">
      <formula>INDIRECT("K"&amp;ROW())="Author"</formula>
    </cfRule>
  </conditionalFormatting>
  <conditionalFormatting sqref="A20">
    <cfRule type="expression" dxfId="10019" priority="2493">
      <formula>INDIRECT("K"&amp;ROW())="Office"</formula>
    </cfRule>
    <cfRule type="expression" dxfId="10018" priority="2494">
      <formula>INDIRECT("K"&amp;ROW())="Editor"</formula>
    </cfRule>
    <cfRule type="expression" dxfId="10017" priority="2495">
      <formula>INDIRECT("K"&amp;ROW())="PPP"</formula>
    </cfRule>
    <cfRule type="expression" dxfId="10016" priority="2496">
      <formula>INDIRECT("K"&amp;ROW())="Author"</formula>
    </cfRule>
  </conditionalFormatting>
  <conditionalFormatting sqref="C23">
    <cfRule type="expression" dxfId="10015" priority="2485">
      <formula>INDIRECT("K"&amp;ROW())="Office"</formula>
    </cfRule>
    <cfRule type="expression" dxfId="10014" priority="2486">
      <formula>INDIRECT("K"&amp;ROW())="Editor"</formula>
    </cfRule>
    <cfRule type="expression" dxfId="10013" priority="2487">
      <formula>INDIRECT("K"&amp;ROW())="PPP"</formula>
    </cfRule>
    <cfRule type="expression" dxfId="10012" priority="2488">
      <formula>INDIRECT("K"&amp;ROW())="Author"</formula>
    </cfRule>
  </conditionalFormatting>
  <conditionalFormatting sqref="B23 I23 D23:F23">
    <cfRule type="expression" dxfId="10011" priority="2481">
      <formula>INDIRECT("K"&amp;ROW())="Office"</formula>
    </cfRule>
    <cfRule type="expression" dxfId="10010" priority="2482">
      <formula>INDIRECT("K"&amp;ROW())="Editor"</formula>
    </cfRule>
    <cfRule type="expression" dxfId="10009" priority="2483">
      <formula>INDIRECT("K"&amp;ROW())="PPP"</formula>
    </cfRule>
    <cfRule type="expression" dxfId="10008" priority="2484">
      <formula>INDIRECT("K"&amp;ROW())="Author"</formula>
    </cfRule>
  </conditionalFormatting>
  <conditionalFormatting sqref="H23">
    <cfRule type="expression" dxfId="10007" priority="2473">
      <formula>INDIRECT("K"&amp;ROW())="Office"</formula>
    </cfRule>
    <cfRule type="expression" dxfId="10006" priority="2474">
      <formula>INDIRECT("K"&amp;ROW())="Editor"</formula>
    </cfRule>
    <cfRule type="expression" dxfId="10005" priority="2475">
      <formula>INDIRECT("K"&amp;ROW())="PPP"</formula>
    </cfRule>
    <cfRule type="expression" dxfId="10004" priority="2476">
      <formula>INDIRECT("K"&amp;ROW())="Author"</formula>
    </cfRule>
  </conditionalFormatting>
  <conditionalFormatting sqref="J23">
    <cfRule type="expression" dxfId="10003" priority="2469">
      <formula>INDIRECT("K"&amp;ROW())="Office"</formula>
    </cfRule>
    <cfRule type="expression" dxfId="10002" priority="2470">
      <formula>INDIRECT("K"&amp;ROW())="Editor"</formula>
    </cfRule>
    <cfRule type="expression" dxfId="10001" priority="2471">
      <formula>INDIRECT("K"&amp;ROW())="PPP"</formula>
    </cfRule>
    <cfRule type="expression" dxfId="10000" priority="2472">
      <formula>INDIRECT("K"&amp;ROW())="Author"</formula>
    </cfRule>
  </conditionalFormatting>
  <conditionalFormatting sqref="G23">
    <cfRule type="expression" dxfId="9999" priority="2461">
      <formula>INDIRECT("K"&amp;ROW())="Office"</formula>
    </cfRule>
    <cfRule type="expression" dxfId="9998" priority="2462">
      <formula>INDIRECT("K"&amp;ROW())="Editor"</formula>
    </cfRule>
    <cfRule type="expression" dxfId="9997" priority="2463">
      <formula>INDIRECT("K"&amp;ROW())="PPP"</formula>
    </cfRule>
    <cfRule type="expression" dxfId="9996" priority="2464">
      <formula>INDIRECT("K"&amp;ROW())="Author"</formula>
    </cfRule>
  </conditionalFormatting>
  <conditionalFormatting sqref="A23">
    <cfRule type="expression" dxfId="9995" priority="2441">
      <formula>INDIRECT("K"&amp;ROW())="Office"</formula>
    </cfRule>
    <cfRule type="expression" dxfId="9994" priority="2442">
      <formula>INDIRECT("K"&amp;ROW())="Editor"</formula>
    </cfRule>
    <cfRule type="expression" dxfId="9993" priority="2443">
      <formula>INDIRECT("K"&amp;ROW())="PPP"</formula>
    </cfRule>
    <cfRule type="expression" dxfId="9992" priority="2444">
      <formula>INDIRECT("K"&amp;ROW())="Author"</formula>
    </cfRule>
  </conditionalFormatting>
  <conditionalFormatting sqref="A24">
    <cfRule type="expression" dxfId="9991" priority="2437">
      <formula>INDIRECT("K"&amp;ROW())="Office"</formula>
    </cfRule>
    <cfRule type="expression" dxfId="9990" priority="2438">
      <formula>INDIRECT("K"&amp;ROW())="Editor"</formula>
    </cfRule>
    <cfRule type="expression" dxfId="9989" priority="2439">
      <formula>INDIRECT("K"&amp;ROW())="PPP"</formula>
    </cfRule>
    <cfRule type="expression" dxfId="9988" priority="2440">
      <formula>INDIRECT("K"&amp;ROW())="Author"</formula>
    </cfRule>
  </conditionalFormatting>
  <conditionalFormatting sqref="C25 K25">
    <cfRule type="expression" dxfId="9987" priority="2293">
      <formula>INDIRECT("K"&amp;ROW())="Office"</formula>
    </cfRule>
    <cfRule type="expression" dxfId="9986" priority="2294">
      <formula>INDIRECT("K"&amp;ROW())="Editor"</formula>
    </cfRule>
    <cfRule type="expression" dxfId="9985" priority="2295">
      <formula>INDIRECT("K"&amp;ROW())="PPP"</formula>
    </cfRule>
    <cfRule type="expression" dxfId="9984" priority="2296">
      <formula>INDIRECT("K"&amp;ROW())="Author"</formula>
    </cfRule>
  </conditionalFormatting>
  <conditionalFormatting sqref="B25 I25 D25:F25">
    <cfRule type="expression" dxfId="9983" priority="2289">
      <formula>INDIRECT("K"&amp;ROW())="Office"</formula>
    </cfRule>
    <cfRule type="expression" dxfId="9982" priority="2290">
      <formula>INDIRECT("K"&amp;ROW())="Editor"</formula>
    </cfRule>
    <cfRule type="expression" dxfId="9981" priority="2291">
      <formula>INDIRECT("K"&amp;ROW())="PPP"</formula>
    </cfRule>
    <cfRule type="expression" dxfId="9980" priority="2292">
      <formula>INDIRECT("K"&amp;ROW())="Author"</formula>
    </cfRule>
  </conditionalFormatting>
  <conditionalFormatting sqref="H25">
    <cfRule type="expression" dxfId="9979" priority="2285">
      <formula>INDIRECT("K"&amp;ROW())="Office"</formula>
    </cfRule>
    <cfRule type="expression" dxfId="9978" priority="2286">
      <formula>INDIRECT("K"&amp;ROW())="Editor"</formula>
    </cfRule>
    <cfRule type="expression" dxfId="9977" priority="2287">
      <formula>INDIRECT("K"&amp;ROW())="PPP"</formula>
    </cfRule>
    <cfRule type="expression" dxfId="9976" priority="2288">
      <formula>INDIRECT("K"&amp;ROW())="Author"</formula>
    </cfRule>
  </conditionalFormatting>
  <conditionalFormatting sqref="J25">
    <cfRule type="expression" dxfId="9975" priority="2281">
      <formula>INDIRECT("K"&amp;ROW())="Office"</formula>
    </cfRule>
    <cfRule type="expression" dxfId="9974" priority="2282">
      <formula>INDIRECT("K"&amp;ROW())="Editor"</formula>
    </cfRule>
    <cfRule type="expression" dxfId="9973" priority="2283">
      <formula>INDIRECT("K"&amp;ROW())="PPP"</formula>
    </cfRule>
    <cfRule type="expression" dxfId="9972" priority="2284">
      <formula>INDIRECT("K"&amp;ROW())="Author"</formula>
    </cfRule>
  </conditionalFormatting>
  <conditionalFormatting sqref="G25">
    <cfRule type="expression" dxfId="9971" priority="2277">
      <formula>INDIRECT("K"&amp;ROW())="Office"</formula>
    </cfRule>
    <cfRule type="expression" dxfId="9970" priority="2278">
      <formula>INDIRECT("K"&amp;ROW())="Editor"</formula>
    </cfRule>
    <cfRule type="expression" dxfId="9969" priority="2279">
      <formula>INDIRECT("K"&amp;ROW())="PPP"</formula>
    </cfRule>
    <cfRule type="expression" dxfId="9968" priority="2280">
      <formula>INDIRECT("K"&amp;ROW())="Author"</formula>
    </cfRule>
  </conditionalFormatting>
  <conditionalFormatting sqref="A25">
    <cfRule type="expression" dxfId="9967" priority="2273">
      <formula>INDIRECT("K"&amp;ROW())="Office"</formula>
    </cfRule>
    <cfRule type="expression" dxfId="9966" priority="2274">
      <formula>INDIRECT("K"&amp;ROW())="Editor"</formula>
    </cfRule>
    <cfRule type="expression" dxfId="9965" priority="2275">
      <formula>INDIRECT("K"&amp;ROW())="PPP"</formula>
    </cfRule>
    <cfRule type="expression" dxfId="9964" priority="2276">
      <formula>INDIRECT("K"&amp;ROW())="Author"</formula>
    </cfRule>
  </conditionalFormatting>
  <conditionalFormatting sqref="C26 K26">
    <cfRule type="expression" dxfId="9963" priority="2245">
      <formula>INDIRECT("K"&amp;ROW())="Office"</formula>
    </cfRule>
    <cfRule type="expression" dxfId="9962" priority="2246">
      <formula>INDIRECT("K"&amp;ROW())="Editor"</formula>
    </cfRule>
    <cfRule type="expression" dxfId="9961" priority="2247">
      <formula>INDIRECT("K"&amp;ROW())="PPP"</formula>
    </cfRule>
    <cfRule type="expression" dxfId="9960" priority="2248">
      <formula>INDIRECT("K"&amp;ROW())="Author"</formula>
    </cfRule>
  </conditionalFormatting>
  <conditionalFormatting sqref="B26 I26 D26:F26">
    <cfRule type="expression" dxfId="9959" priority="2241">
      <formula>INDIRECT("K"&amp;ROW())="Office"</formula>
    </cfRule>
    <cfRule type="expression" dxfId="9958" priority="2242">
      <formula>INDIRECT("K"&amp;ROW())="Editor"</formula>
    </cfRule>
    <cfRule type="expression" dxfId="9957" priority="2243">
      <formula>INDIRECT("K"&amp;ROW())="PPP"</formula>
    </cfRule>
    <cfRule type="expression" dxfId="9956" priority="2244">
      <formula>INDIRECT("K"&amp;ROW())="Author"</formula>
    </cfRule>
  </conditionalFormatting>
  <conditionalFormatting sqref="H26">
    <cfRule type="expression" dxfId="9955" priority="2237">
      <formula>INDIRECT("K"&amp;ROW())="Office"</formula>
    </cfRule>
    <cfRule type="expression" dxfId="9954" priority="2238">
      <formula>INDIRECT("K"&amp;ROW())="Editor"</formula>
    </cfRule>
    <cfRule type="expression" dxfId="9953" priority="2239">
      <formula>INDIRECT("K"&amp;ROW())="PPP"</formula>
    </cfRule>
    <cfRule type="expression" dxfId="9952" priority="2240">
      <formula>INDIRECT("K"&amp;ROW())="Author"</formula>
    </cfRule>
  </conditionalFormatting>
  <conditionalFormatting sqref="J26">
    <cfRule type="expression" dxfId="9951" priority="2233">
      <formula>INDIRECT("K"&amp;ROW())="Office"</formula>
    </cfRule>
    <cfRule type="expression" dxfId="9950" priority="2234">
      <formula>INDIRECT("K"&amp;ROW())="Editor"</formula>
    </cfRule>
    <cfRule type="expression" dxfId="9949" priority="2235">
      <formula>INDIRECT("K"&amp;ROW())="PPP"</formula>
    </cfRule>
    <cfRule type="expression" dxfId="9948" priority="2236">
      <formula>INDIRECT("K"&amp;ROW())="Author"</formula>
    </cfRule>
  </conditionalFormatting>
  <conditionalFormatting sqref="G26">
    <cfRule type="expression" dxfId="9947" priority="2229">
      <formula>INDIRECT("K"&amp;ROW())="Office"</formula>
    </cfRule>
    <cfRule type="expression" dxfId="9946" priority="2230">
      <formula>INDIRECT("K"&amp;ROW())="Editor"</formula>
    </cfRule>
    <cfRule type="expression" dxfId="9945" priority="2231">
      <formula>INDIRECT("K"&amp;ROW())="PPP"</formula>
    </cfRule>
    <cfRule type="expression" dxfId="9944" priority="2232">
      <formula>INDIRECT("K"&amp;ROW())="Author"</formula>
    </cfRule>
  </conditionalFormatting>
  <conditionalFormatting sqref="A26">
    <cfRule type="expression" dxfId="9943" priority="2225">
      <formula>INDIRECT("K"&amp;ROW())="Office"</formula>
    </cfRule>
    <cfRule type="expression" dxfId="9942" priority="2226">
      <formula>INDIRECT("K"&amp;ROW())="Editor"</formula>
    </cfRule>
    <cfRule type="expression" dxfId="9941" priority="2227">
      <formula>INDIRECT("K"&amp;ROW())="PPP"</formula>
    </cfRule>
    <cfRule type="expression" dxfId="9940" priority="2228">
      <formula>INDIRECT("K"&amp;ROW())="Author"</formula>
    </cfRule>
  </conditionalFormatting>
  <conditionalFormatting sqref="C27 K27">
    <cfRule type="expression" dxfId="9939" priority="2149">
      <formula>INDIRECT("K"&amp;ROW())="Office"</formula>
    </cfRule>
    <cfRule type="expression" dxfId="9938" priority="2150">
      <formula>INDIRECT("K"&amp;ROW())="Editor"</formula>
    </cfRule>
    <cfRule type="expression" dxfId="9937" priority="2151">
      <formula>INDIRECT("K"&amp;ROW())="PPP"</formula>
    </cfRule>
    <cfRule type="expression" dxfId="9936" priority="2152">
      <formula>INDIRECT("K"&amp;ROW())="Author"</formula>
    </cfRule>
  </conditionalFormatting>
  <conditionalFormatting sqref="B27 I27 D27:F27">
    <cfRule type="expression" dxfId="9935" priority="2145">
      <formula>INDIRECT("K"&amp;ROW())="Office"</formula>
    </cfRule>
    <cfRule type="expression" dxfId="9934" priority="2146">
      <formula>INDIRECT("K"&amp;ROW())="Editor"</formula>
    </cfRule>
    <cfRule type="expression" dxfId="9933" priority="2147">
      <formula>INDIRECT("K"&amp;ROW())="PPP"</formula>
    </cfRule>
    <cfRule type="expression" dxfId="9932" priority="2148">
      <formula>INDIRECT("K"&amp;ROW())="Author"</formula>
    </cfRule>
  </conditionalFormatting>
  <conditionalFormatting sqref="H27">
    <cfRule type="expression" dxfId="9931" priority="2141">
      <formula>INDIRECT("K"&amp;ROW())="Office"</formula>
    </cfRule>
    <cfRule type="expression" dxfId="9930" priority="2142">
      <formula>INDIRECT("K"&amp;ROW())="Editor"</formula>
    </cfRule>
    <cfRule type="expression" dxfId="9929" priority="2143">
      <formula>INDIRECT("K"&amp;ROW())="PPP"</formula>
    </cfRule>
    <cfRule type="expression" dxfId="9928" priority="2144">
      <formula>INDIRECT("K"&amp;ROW())="Author"</formula>
    </cfRule>
  </conditionalFormatting>
  <conditionalFormatting sqref="J27">
    <cfRule type="expression" dxfId="9927" priority="2137">
      <formula>INDIRECT("K"&amp;ROW())="Office"</formula>
    </cfRule>
    <cfRule type="expression" dxfId="9926" priority="2138">
      <formula>INDIRECT("K"&amp;ROW())="Editor"</formula>
    </cfRule>
    <cfRule type="expression" dxfId="9925" priority="2139">
      <formula>INDIRECT("K"&amp;ROW())="PPP"</formula>
    </cfRule>
    <cfRule type="expression" dxfId="9924" priority="2140">
      <formula>INDIRECT("K"&amp;ROW())="Author"</formula>
    </cfRule>
  </conditionalFormatting>
  <conditionalFormatting sqref="G27">
    <cfRule type="expression" dxfId="9923" priority="2133">
      <formula>INDIRECT("K"&amp;ROW())="Office"</formula>
    </cfRule>
    <cfRule type="expression" dxfId="9922" priority="2134">
      <formula>INDIRECT("K"&amp;ROW())="Editor"</formula>
    </cfRule>
    <cfRule type="expression" dxfId="9921" priority="2135">
      <formula>INDIRECT("K"&amp;ROW())="PPP"</formula>
    </cfRule>
    <cfRule type="expression" dxfId="9920" priority="2136">
      <formula>INDIRECT("K"&amp;ROW())="Author"</formula>
    </cfRule>
  </conditionalFormatting>
  <conditionalFormatting sqref="A27">
    <cfRule type="expression" dxfId="9919" priority="2129">
      <formula>INDIRECT("K"&amp;ROW())="Office"</formula>
    </cfRule>
    <cfRule type="expression" dxfId="9918" priority="2130">
      <formula>INDIRECT("K"&amp;ROW())="Editor"</formula>
    </cfRule>
    <cfRule type="expression" dxfId="9917" priority="2131">
      <formula>INDIRECT("K"&amp;ROW())="PPP"</formula>
    </cfRule>
    <cfRule type="expression" dxfId="9916" priority="2132">
      <formula>INDIRECT("K"&amp;ROW())="Author"</formula>
    </cfRule>
  </conditionalFormatting>
  <conditionalFormatting sqref="C28 K28">
    <cfRule type="expression" dxfId="9915" priority="2101">
      <formula>INDIRECT("K"&amp;ROW())="Office"</formula>
    </cfRule>
    <cfRule type="expression" dxfId="9914" priority="2102">
      <formula>INDIRECT("K"&amp;ROW())="Editor"</formula>
    </cfRule>
    <cfRule type="expression" dxfId="9913" priority="2103">
      <formula>INDIRECT("K"&amp;ROW())="PPP"</formula>
    </cfRule>
    <cfRule type="expression" dxfId="9912" priority="2104">
      <formula>INDIRECT("K"&amp;ROW())="Author"</formula>
    </cfRule>
  </conditionalFormatting>
  <conditionalFormatting sqref="B28 I28 D28:F28">
    <cfRule type="expression" dxfId="9911" priority="2097">
      <formula>INDIRECT("K"&amp;ROW())="Office"</formula>
    </cfRule>
    <cfRule type="expression" dxfId="9910" priority="2098">
      <formula>INDIRECT("K"&amp;ROW())="Editor"</formula>
    </cfRule>
    <cfRule type="expression" dxfId="9909" priority="2099">
      <formula>INDIRECT("K"&amp;ROW())="PPP"</formula>
    </cfRule>
    <cfRule type="expression" dxfId="9908" priority="2100">
      <formula>INDIRECT("K"&amp;ROW())="Author"</formula>
    </cfRule>
  </conditionalFormatting>
  <conditionalFormatting sqref="H28">
    <cfRule type="expression" dxfId="9907" priority="2093">
      <formula>INDIRECT("K"&amp;ROW())="Office"</formula>
    </cfRule>
    <cfRule type="expression" dxfId="9906" priority="2094">
      <formula>INDIRECT("K"&amp;ROW())="Editor"</formula>
    </cfRule>
    <cfRule type="expression" dxfId="9905" priority="2095">
      <formula>INDIRECT("K"&amp;ROW())="PPP"</formula>
    </cfRule>
    <cfRule type="expression" dxfId="9904" priority="2096">
      <formula>INDIRECT("K"&amp;ROW())="Author"</formula>
    </cfRule>
  </conditionalFormatting>
  <conditionalFormatting sqref="J28">
    <cfRule type="expression" dxfId="9903" priority="2089">
      <formula>INDIRECT("K"&amp;ROW())="Office"</formula>
    </cfRule>
    <cfRule type="expression" dxfId="9902" priority="2090">
      <formula>INDIRECT("K"&amp;ROW())="Editor"</formula>
    </cfRule>
    <cfRule type="expression" dxfId="9901" priority="2091">
      <formula>INDIRECT("K"&amp;ROW())="PPP"</formula>
    </cfRule>
    <cfRule type="expression" dxfId="9900" priority="2092">
      <formula>INDIRECT("K"&amp;ROW())="Author"</formula>
    </cfRule>
  </conditionalFormatting>
  <conditionalFormatting sqref="G28">
    <cfRule type="expression" dxfId="9899" priority="2085">
      <formula>INDIRECT("K"&amp;ROW())="Office"</formula>
    </cfRule>
    <cfRule type="expression" dxfId="9898" priority="2086">
      <formula>INDIRECT("K"&amp;ROW())="Editor"</formula>
    </cfRule>
    <cfRule type="expression" dxfId="9897" priority="2087">
      <formula>INDIRECT("K"&amp;ROW())="PPP"</formula>
    </cfRule>
    <cfRule type="expression" dxfId="9896" priority="2088">
      <formula>INDIRECT("K"&amp;ROW())="Author"</formula>
    </cfRule>
  </conditionalFormatting>
  <conditionalFormatting sqref="A28">
    <cfRule type="expression" dxfId="9895" priority="2081">
      <formula>INDIRECT("K"&amp;ROW())="Office"</formula>
    </cfRule>
    <cfRule type="expression" dxfId="9894" priority="2082">
      <formula>INDIRECT("K"&amp;ROW())="Editor"</formula>
    </cfRule>
    <cfRule type="expression" dxfId="9893" priority="2083">
      <formula>INDIRECT("K"&amp;ROW())="PPP"</formula>
    </cfRule>
    <cfRule type="expression" dxfId="9892" priority="2084">
      <formula>INDIRECT("K"&amp;ROW())="Author"</formula>
    </cfRule>
  </conditionalFormatting>
  <conditionalFormatting sqref="C29 K29">
    <cfRule type="expression" dxfId="9891" priority="2029">
      <formula>INDIRECT("K"&amp;ROW())="Office"</formula>
    </cfRule>
    <cfRule type="expression" dxfId="9890" priority="2030">
      <formula>INDIRECT("K"&amp;ROW())="Editor"</formula>
    </cfRule>
    <cfRule type="expression" dxfId="9889" priority="2031">
      <formula>INDIRECT("K"&amp;ROW())="PPP"</formula>
    </cfRule>
    <cfRule type="expression" dxfId="9888" priority="2032">
      <formula>INDIRECT("K"&amp;ROW())="Author"</formula>
    </cfRule>
  </conditionalFormatting>
  <conditionalFormatting sqref="B29 I29 D29:F29">
    <cfRule type="expression" dxfId="9887" priority="2025">
      <formula>INDIRECT("K"&amp;ROW())="Office"</formula>
    </cfRule>
    <cfRule type="expression" dxfId="9886" priority="2026">
      <formula>INDIRECT("K"&amp;ROW())="Editor"</formula>
    </cfRule>
    <cfRule type="expression" dxfId="9885" priority="2027">
      <formula>INDIRECT("K"&amp;ROW())="PPP"</formula>
    </cfRule>
    <cfRule type="expression" dxfId="9884" priority="2028">
      <formula>INDIRECT("K"&amp;ROW())="Author"</formula>
    </cfRule>
  </conditionalFormatting>
  <conditionalFormatting sqref="H29">
    <cfRule type="expression" dxfId="9883" priority="2021">
      <formula>INDIRECT("K"&amp;ROW())="Office"</formula>
    </cfRule>
    <cfRule type="expression" dxfId="9882" priority="2022">
      <formula>INDIRECT("K"&amp;ROW())="Editor"</formula>
    </cfRule>
    <cfRule type="expression" dxfId="9881" priority="2023">
      <formula>INDIRECT("K"&amp;ROW())="PPP"</formula>
    </cfRule>
    <cfRule type="expression" dxfId="9880" priority="2024">
      <formula>INDIRECT("K"&amp;ROW())="Author"</formula>
    </cfRule>
  </conditionalFormatting>
  <conditionalFormatting sqref="J29">
    <cfRule type="expression" dxfId="9879" priority="2017">
      <formula>INDIRECT("K"&amp;ROW())="Office"</formula>
    </cfRule>
    <cfRule type="expression" dxfId="9878" priority="2018">
      <formula>INDIRECT("K"&amp;ROW())="Editor"</formula>
    </cfRule>
    <cfRule type="expression" dxfId="9877" priority="2019">
      <formula>INDIRECT("K"&amp;ROW())="PPP"</formula>
    </cfRule>
    <cfRule type="expression" dxfId="9876" priority="2020">
      <formula>INDIRECT("K"&amp;ROW())="Author"</formula>
    </cfRule>
  </conditionalFormatting>
  <conditionalFormatting sqref="G29">
    <cfRule type="expression" dxfId="9875" priority="2013">
      <formula>INDIRECT("K"&amp;ROW())="Office"</formula>
    </cfRule>
    <cfRule type="expression" dxfId="9874" priority="2014">
      <formula>INDIRECT("K"&amp;ROW())="Editor"</formula>
    </cfRule>
    <cfRule type="expression" dxfId="9873" priority="2015">
      <formula>INDIRECT("K"&amp;ROW())="PPP"</formula>
    </cfRule>
    <cfRule type="expression" dxfId="9872" priority="2016">
      <formula>INDIRECT("K"&amp;ROW())="Author"</formula>
    </cfRule>
  </conditionalFormatting>
  <conditionalFormatting sqref="A29">
    <cfRule type="expression" dxfId="9871" priority="2009">
      <formula>INDIRECT("K"&amp;ROW())="Office"</formula>
    </cfRule>
    <cfRule type="expression" dxfId="9870" priority="2010">
      <formula>INDIRECT("K"&amp;ROW())="Editor"</formula>
    </cfRule>
    <cfRule type="expression" dxfId="9869" priority="2011">
      <formula>INDIRECT("K"&amp;ROW())="PPP"</formula>
    </cfRule>
    <cfRule type="expression" dxfId="9868" priority="2012">
      <formula>INDIRECT("K"&amp;ROW())="Author"</formula>
    </cfRule>
  </conditionalFormatting>
  <conditionalFormatting sqref="C30 K30">
    <cfRule type="expression" dxfId="9867" priority="2005">
      <formula>INDIRECT("K"&amp;ROW())="Office"</formula>
    </cfRule>
    <cfRule type="expression" dxfId="9866" priority="2006">
      <formula>INDIRECT("K"&amp;ROW())="Editor"</formula>
    </cfRule>
    <cfRule type="expression" dxfId="9865" priority="2007">
      <formula>INDIRECT("K"&amp;ROW())="PPP"</formula>
    </cfRule>
    <cfRule type="expression" dxfId="9864" priority="2008">
      <formula>INDIRECT("K"&amp;ROW())="Author"</formula>
    </cfRule>
  </conditionalFormatting>
  <conditionalFormatting sqref="B30 I30 D30:F30">
    <cfRule type="expression" dxfId="9863" priority="2001">
      <formula>INDIRECT("K"&amp;ROW())="Office"</formula>
    </cfRule>
    <cfRule type="expression" dxfId="9862" priority="2002">
      <formula>INDIRECT("K"&amp;ROW())="Editor"</formula>
    </cfRule>
    <cfRule type="expression" dxfId="9861" priority="2003">
      <formula>INDIRECT("K"&amp;ROW())="PPP"</formula>
    </cfRule>
    <cfRule type="expression" dxfId="9860" priority="2004">
      <formula>INDIRECT("K"&amp;ROW())="Author"</formula>
    </cfRule>
  </conditionalFormatting>
  <conditionalFormatting sqref="H30">
    <cfRule type="expression" dxfId="9859" priority="1997">
      <formula>INDIRECT("K"&amp;ROW())="Office"</formula>
    </cfRule>
    <cfRule type="expression" dxfId="9858" priority="1998">
      <formula>INDIRECT("K"&amp;ROW())="Editor"</formula>
    </cfRule>
    <cfRule type="expression" dxfId="9857" priority="1999">
      <formula>INDIRECT("K"&amp;ROW())="PPP"</formula>
    </cfRule>
    <cfRule type="expression" dxfId="9856" priority="2000">
      <formula>INDIRECT("K"&amp;ROW())="Author"</formula>
    </cfRule>
  </conditionalFormatting>
  <conditionalFormatting sqref="J30">
    <cfRule type="expression" dxfId="9855" priority="1993">
      <formula>INDIRECT("K"&amp;ROW())="Office"</formula>
    </cfRule>
    <cfRule type="expression" dxfId="9854" priority="1994">
      <formula>INDIRECT("K"&amp;ROW())="Editor"</formula>
    </cfRule>
    <cfRule type="expression" dxfId="9853" priority="1995">
      <formula>INDIRECT("K"&amp;ROW())="PPP"</formula>
    </cfRule>
    <cfRule type="expression" dxfId="9852" priority="1996">
      <formula>INDIRECT("K"&amp;ROW())="Author"</formula>
    </cfRule>
  </conditionalFormatting>
  <conditionalFormatting sqref="G30">
    <cfRule type="expression" dxfId="9851" priority="1989">
      <formula>INDIRECT("K"&amp;ROW())="Office"</formula>
    </cfRule>
    <cfRule type="expression" dxfId="9850" priority="1990">
      <formula>INDIRECT("K"&amp;ROW())="Editor"</formula>
    </cfRule>
    <cfRule type="expression" dxfId="9849" priority="1991">
      <formula>INDIRECT("K"&amp;ROW())="PPP"</formula>
    </cfRule>
    <cfRule type="expression" dxfId="9848" priority="1992">
      <formula>INDIRECT("K"&amp;ROW())="Author"</formula>
    </cfRule>
  </conditionalFormatting>
  <conditionalFormatting sqref="A30">
    <cfRule type="expression" dxfId="9847" priority="1985">
      <formula>INDIRECT("K"&amp;ROW())="Office"</formula>
    </cfRule>
    <cfRule type="expression" dxfId="9846" priority="1986">
      <formula>INDIRECT("K"&amp;ROW())="Editor"</formula>
    </cfRule>
    <cfRule type="expression" dxfId="9845" priority="1987">
      <formula>INDIRECT("K"&amp;ROW())="PPP"</formula>
    </cfRule>
    <cfRule type="expression" dxfId="9844" priority="1988">
      <formula>INDIRECT("K"&amp;ROW())="Author"</formula>
    </cfRule>
  </conditionalFormatting>
  <conditionalFormatting sqref="C31 K31">
    <cfRule type="expression" dxfId="9843" priority="1957">
      <formula>INDIRECT("K"&amp;ROW())="Office"</formula>
    </cfRule>
    <cfRule type="expression" dxfId="9842" priority="1958">
      <formula>INDIRECT("K"&amp;ROW())="Editor"</formula>
    </cfRule>
    <cfRule type="expression" dxfId="9841" priority="1959">
      <formula>INDIRECT("K"&amp;ROW())="PPP"</formula>
    </cfRule>
    <cfRule type="expression" dxfId="9840" priority="1960">
      <formula>INDIRECT("K"&amp;ROW())="Author"</formula>
    </cfRule>
  </conditionalFormatting>
  <conditionalFormatting sqref="B31 I31 D31:F31">
    <cfRule type="expression" dxfId="9839" priority="1953">
      <formula>INDIRECT("K"&amp;ROW())="Office"</formula>
    </cfRule>
    <cfRule type="expression" dxfId="9838" priority="1954">
      <formula>INDIRECT("K"&amp;ROW())="Editor"</formula>
    </cfRule>
    <cfRule type="expression" dxfId="9837" priority="1955">
      <formula>INDIRECT("K"&amp;ROW())="PPP"</formula>
    </cfRule>
    <cfRule type="expression" dxfId="9836" priority="1956">
      <formula>INDIRECT("K"&amp;ROW())="Author"</formula>
    </cfRule>
  </conditionalFormatting>
  <conditionalFormatting sqref="H31">
    <cfRule type="expression" dxfId="9835" priority="1949">
      <formula>INDIRECT("K"&amp;ROW())="Office"</formula>
    </cfRule>
    <cfRule type="expression" dxfId="9834" priority="1950">
      <formula>INDIRECT("K"&amp;ROW())="Editor"</formula>
    </cfRule>
    <cfRule type="expression" dxfId="9833" priority="1951">
      <formula>INDIRECT("K"&amp;ROW())="PPP"</formula>
    </cfRule>
    <cfRule type="expression" dxfId="9832" priority="1952">
      <formula>INDIRECT("K"&amp;ROW())="Author"</formula>
    </cfRule>
  </conditionalFormatting>
  <conditionalFormatting sqref="J31">
    <cfRule type="expression" dxfId="9831" priority="1945">
      <formula>INDIRECT("K"&amp;ROW())="Office"</formula>
    </cfRule>
    <cfRule type="expression" dxfId="9830" priority="1946">
      <formula>INDIRECT("K"&amp;ROW())="Editor"</formula>
    </cfRule>
    <cfRule type="expression" dxfId="9829" priority="1947">
      <formula>INDIRECT("K"&amp;ROW())="PPP"</formula>
    </cfRule>
    <cfRule type="expression" dxfId="9828" priority="1948">
      <formula>INDIRECT("K"&amp;ROW())="Author"</formula>
    </cfRule>
  </conditionalFormatting>
  <conditionalFormatting sqref="G31">
    <cfRule type="expression" dxfId="9827" priority="1941">
      <formula>INDIRECT("K"&amp;ROW())="Office"</formula>
    </cfRule>
    <cfRule type="expression" dxfId="9826" priority="1942">
      <formula>INDIRECT("K"&amp;ROW())="Editor"</formula>
    </cfRule>
    <cfRule type="expression" dxfId="9825" priority="1943">
      <formula>INDIRECT("K"&amp;ROW())="PPP"</formula>
    </cfRule>
    <cfRule type="expression" dxfId="9824" priority="1944">
      <formula>INDIRECT("K"&amp;ROW())="Author"</formula>
    </cfRule>
  </conditionalFormatting>
  <conditionalFormatting sqref="A31">
    <cfRule type="expression" dxfId="9823" priority="1937">
      <formula>INDIRECT("K"&amp;ROW())="Office"</formula>
    </cfRule>
    <cfRule type="expression" dxfId="9822" priority="1938">
      <formula>INDIRECT("K"&amp;ROW())="Editor"</formula>
    </cfRule>
    <cfRule type="expression" dxfId="9821" priority="1939">
      <formula>INDIRECT("K"&amp;ROW())="PPP"</formula>
    </cfRule>
    <cfRule type="expression" dxfId="9820" priority="1940">
      <formula>INDIRECT("K"&amp;ROW())="Author"</formula>
    </cfRule>
  </conditionalFormatting>
  <conditionalFormatting sqref="C32 K32">
    <cfRule type="expression" dxfId="9819" priority="1909">
      <formula>INDIRECT("K"&amp;ROW())="Office"</formula>
    </cfRule>
    <cfRule type="expression" dxfId="9818" priority="1910">
      <formula>INDIRECT("K"&amp;ROW())="Editor"</formula>
    </cfRule>
    <cfRule type="expression" dxfId="9817" priority="1911">
      <formula>INDIRECT("K"&amp;ROW())="PPP"</formula>
    </cfRule>
    <cfRule type="expression" dxfId="9816" priority="1912">
      <formula>INDIRECT("K"&amp;ROW())="Author"</formula>
    </cfRule>
  </conditionalFormatting>
  <conditionalFormatting sqref="B32 I32 D32:F32">
    <cfRule type="expression" dxfId="9815" priority="1905">
      <formula>INDIRECT("K"&amp;ROW())="Office"</formula>
    </cfRule>
    <cfRule type="expression" dxfId="9814" priority="1906">
      <formula>INDIRECT("K"&amp;ROW())="Editor"</formula>
    </cfRule>
    <cfRule type="expression" dxfId="9813" priority="1907">
      <formula>INDIRECT("K"&amp;ROW())="PPP"</formula>
    </cfRule>
    <cfRule type="expression" dxfId="9812" priority="1908">
      <formula>INDIRECT("K"&amp;ROW())="Author"</formula>
    </cfRule>
  </conditionalFormatting>
  <conditionalFormatting sqref="H32">
    <cfRule type="expression" dxfId="9811" priority="1901">
      <formula>INDIRECT("K"&amp;ROW())="Office"</formula>
    </cfRule>
    <cfRule type="expression" dxfId="9810" priority="1902">
      <formula>INDIRECT("K"&amp;ROW())="Editor"</formula>
    </cfRule>
    <cfRule type="expression" dxfId="9809" priority="1903">
      <formula>INDIRECT("K"&amp;ROW())="PPP"</formula>
    </cfRule>
    <cfRule type="expression" dxfId="9808" priority="1904">
      <formula>INDIRECT("K"&amp;ROW())="Author"</formula>
    </cfRule>
  </conditionalFormatting>
  <conditionalFormatting sqref="J32">
    <cfRule type="expression" dxfId="9807" priority="1897">
      <formula>INDIRECT("K"&amp;ROW())="Office"</formula>
    </cfRule>
    <cfRule type="expression" dxfId="9806" priority="1898">
      <formula>INDIRECT("K"&amp;ROW())="Editor"</formula>
    </cfRule>
    <cfRule type="expression" dxfId="9805" priority="1899">
      <formula>INDIRECT("K"&amp;ROW())="PPP"</formula>
    </cfRule>
    <cfRule type="expression" dxfId="9804" priority="1900">
      <formula>INDIRECT("K"&amp;ROW())="Author"</formula>
    </cfRule>
  </conditionalFormatting>
  <conditionalFormatting sqref="G32">
    <cfRule type="expression" dxfId="9803" priority="1893">
      <formula>INDIRECT("K"&amp;ROW())="Office"</formula>
    </cfRule>
    <cfRule type="expression" dxfId="9802" priority="1894">
      <formula>INDIRECT("K"&amp;ROW())="Editor"</formula>
    </cfRule>
    <cfRule type="expression" dxfId="9801" priority="1895">
      <formula>INDIRECT("K"&amp;ROW())="PPP"</formula>
    </cfRule>
    <cfRule type="expression" dxfId="9800" priority="1896">
      <formula>INDIRECT("K"&amp;ROW())="Author"</formula>
    </cfRule>
  </conditionalFormatting>
  <conditionalFormatting sqref="A32">
    <cfRule type="expression" dxfId="9799" priority="1889">
      <formula>INDIRECT("K"&amp;ROW())="Office"</formula>
    </cfRule>
    <cfRule type="expression" dxfId="9798" priority="1890">
      <formula>INDIRECT("K"&amp;ROW())="Editor"</formula>
    </cfRule>
    <cfRule type="expression" dxfId="9797" priority="1891">
      <formula>INDIRECT("K"&amp;ROW())="PPP"</formula>
    </cfRule>
    <cfRule type="expression" dxfId="9796" priority="1892">
      <formula>INDIRECT("K"&amp;ROW())="Author"</formula>
    </cfRule>
  </conditionalFormatting>
  <conditionalFormatting sqref="C33 K33">
    <cfRule type="expression" dxfId="9795" priority="1861">
      <formula>INDIRECT("K"&amp;ROW())="Office"</formula>
    </cfRule>
    <cfRule type="expression" dxfId="9794" priority="1862">
      <formula>INDIRECT("K"&amp;ROW())="Editor"</formula>
    </cfRule>
    <cfRule type="expression" dxfId="9793" priority="1863">
      <formula>INDIRECT("K"&amp;ROW())="PPP"</formula>
    </cfRule>
    <cfRule type="expression" dxfId="9792" priority="1864">
      <formula>INDIRECT("K"&amp;ROW())="Author"</formula>
    </cfRule>
  </conditionalFormatting>
  <conditionalFormatting sqref="B33 I33 D33:F33">
    <cfRule type="expression" dxfId="9791" priority="1857">
      <formula>INDIRECT("K"&amp;ROW())="Office"</formula>
    </cfRule>
    <cfRule type="expression" dxfId="9790" priority="1858">
      <formula>INDIRECT("K"&amp;ROW())="Editor"</formula>
    </cfRule>
    <cfRule type="expression" dxfId="9789" priority="1859">
      <formula>INDIRECT("K"&amp;ROW())="PPP"</formula>
    </cfRule>
    <cfRule type="expression" dxfId="9788" priority="1860">
      <formula>INDIRECT("K"&amp;ROW())="Author"</formula>
    </cfRule>
  </conditionalFormatting>
  <conditionalFormatting sqref="H33">
    <cfRule type="expression" dxfId="9787" priority="1853">
      <formula>INDIRECT("K"&amp;ROW())="Office"</formula>
    </cfRule>
    <cfRule type="expression" dxfId="9786" priority="1854">
      <formula>INDIRECT("K"&amp;ROW())="Editor"</formula>
    </cfRule>
    <cfRule type="expression" dxfId="9785" priority="1855">
      <formula>INDIRECT("K"&amp;ROW())="PPP"</formula>
    </cfRule>
    <cfRule type="expression" dxfId="9784" priority="1856">
      <formula>INDIRECT("K"&amp;ROW())="Author"</formula>
    </cfRule>
  </conditionalFormatting>
  <conditionalFormatting sqref="J33">
    <cfRule type="expression" dxfId="9783" priority="1849">
      <formula>INDIRECT("K"&amp;ROW())="Office"</formula>
    </cfRule>
    <cfRule type="expression" dxfId="9782" priority="1850">
      <formula>INDIRECT("K"&amp;ROW())="Editor"</formula>
    </cfRule>
    <cfRule type="expression" dxfId="9781" priority="1851">
      <formula>INDIRECT("K"&amp;ROW())="PPP"</formula>
    </cfRule>
    <cfRule type="expression" dxfId="9780" priority="1852">
      <formula>INDIRECT("K"&amp;ROW())="Author"</formula>
    </cfRule>
  </conditionalFormatting>
  <conditionalFormatting sqref="G33">
    <cfRule type="expression" dxfId="9779" priority="1845">
      <formula>INDIRECT("K"&amp;ROW())="Office"</formula>
    </cfRule>
    <cfRule type="expression" dxfId="9778" priority="1846">
      <formula>INDIRECT("K"&amp;ROW())="Editor"</formula>
    </cfRule>
    <cfRule type="expression" dxfId="9777" priority="1847">
      <formula>INDIRECT("K"&amp;ROW())="PPP"</formula>
    </cfRule>
    <cfRule type="expression" dxfId="9776" priority="1848">
      <formula>INDIRECT("K"&amp;ROW())="Author"</formula>
    </cfRule>
  </conditionalFormatting>
  <conditionalFormatting sqref="A33">
    <cfRule type="expression" dxfId="9775" priority="1841">
      <formula>INDIRECT("K"&amp;ROW())="Office"</formula>
    </cfRule>
    <cfRule type="expression" dxfId="9774" priority="1842">
      <formula>INDIRECT("K"&amp;ROW())="Editor"</formula>
    </cfRule>
    <cfRule type="expression" dxfId="9773" priority="1843">
      <formula>INDIRECT("K"&amp;ROW())="PPP"</formula>
    </cfRule>
    <cfRule type="expression" dxfId="9772" priority="1844">
      <formula>INDIRECT("K"&amp;ROW())="Author"</formula>
    </cfRule>
  </conditionalFormatting>
  <conditionalFormatting sqref="C34 K34">
    <cfRule type="expression" dxfId="9771" priority="1789">
      <formula>INDIRECT("K"&amp;ROW())="Office"</formula>
    </cfRule>
    <cfRule type="expression" dxfId="9770" priority="1790">
      <formula>INDIRECT("K"&amp;ROW())="Editor"</formula>
    </cfRule>
    <cfRule type="expression" dxfId="9769" priority="1791">
      <formula>INDIRECT("K"&amp;ROW())="PPP"</formula>
    </cfRule>
    <cfRule type="expression" dxfId="9768" priority="1792">
      <formula>INDIRECT("K"&amp;ROW())="Author"</formula>
    </cfRule>
  </conditionalFormatting>
  <conditionalFormatting sqref="B34 I34 D34:F34">
    <cfRule type="expression" dxfId="9767" priority="1785">
      <formula>INDIRECT("K"&amp;ROW())="Office"</formula>
    </cfRule>
    <cfRule type="expression" dxfId="9766" priority="1786">
      <formula>INDIRECT("K"&amp;ROW())="Editor"</formula>
    </cfRule>
    <cfRule type="expression" dxfId="9765" priority="1787">
      <formula>INDIRECT("K"&amp;ROW())="PPP"</formula>
    </cfRule>
    <cfRule type="expression" dxfId="9764" priority="1788">
      <formula>INDIRECT("K"&amp;ROW())="Author"</formula>
    </cfRule>
  </conditionalFormatting>
  <conditionalFormatting sqref="H34">
    <cfRule type="expression" dxfId="9763" priority="1781">
      <formula>INDIRECT("K"&amp;ROW())="Office"</formula>
    </cfRule>
    <cfRule type="expression" dxfId="9762" priority="1782">
      <formula>INDIRECT("K"&amp;ROW())="Editor"</formula>
    </cfRule>
    <cfRule type="expression" dxfId="9761" priority="1783">
      <formula>INDIRECT("K"&amp;ROW())="PPP"</formula>
    </cfRule>
    <cfRule type="expression" dxfId="9760" priority="1784">
      <formula>INDIRECT("K"&amp;ROW())="Author"</formula>
    </cfRule>
  </conditionalFormatting>
  <conditionalFormatting sqref="J34">
    <cfRule type="expression" dxfId="9759" priority="1777">
      <formula>INDIRECT("K"&amp;ROW())="Office"</formula>
    </cfRule>
    <cfRule type="expression" dxfId="9758" priority="1778">
      <formula>INDIRECT("K"&amp;ROW())="Editor"</formula>
    </cfRule>
    <cfRule type="expression" dxfId="9757" priority="1779">
      <formula>INDIRECT("K"&amp;ROW())="PPP"</formula>
    </cfRule>
    <cfRule type="expression" dxfId="9756" priority="1780">
      <formula>INDIRECT("K"&amp;ROW())="Author"</formula>
    </cfRule>
  </conditionalFormatting>
  <conditionalFormatting sqref="G34">
    <cfRule type="expression" dxfId="9755" priority="1773">
      <formula>INDIRECT("K"&amp;ROW())="Office"</formula>
    </cfRule>
    <cfRule type="expression" dxfId="9754" priority="1774">
      <formula>INDIRECT("K"&amp;ROW())="Editor"</formula>
    </cfRule>
    <cfRule type="expression" dxfId="9753" priority="1775">
      <formula>INDIRECT("K"&amp;ROW())="PPP"</formula>
    </cfRule>
    <cfRule type="expression" dxfId="9752" priority="1776">
      <formula>INDIRECT("K"&amp;ROW())="Author"</formula>
    </cfRule>
  </conditionalFormatting>
  <conditionalFormatting sqref="A34">
    <cfRule type="expression" dxfId="9751" priority="1769">
      <formula>INDIRECT("K"&amp;ROW())="Office"</formula>
    </cfRule>
    <cfRule type="expression" dxfId="9750" priority="1770">
      <formula>INDIRECT("K"&amp;ROW())="Editor"</formula>
    </cfRule>
    <cfRule type="expression" dxfId="9749" priority="1771">
      <formula>INDIRECT("K"&amp;ROW())="PPP"</formula>
    </cfRule>
    <cfRule type="expression" dxfId="9748" priority="1772">
      <formula>INDIRECT("K"&amp;ROW())="Author"</formula>
    </cfRule>
  </conditionalFormatting>
  <conditionalFormatting sqref="C35 K35">
    <cfRule type="expression" dxfId="9747" priority="1765">
      <formula>INDIRECT("K"&amp;ROW())="Office"</formula>
    </cfRule>
    <cfRule type="expression" dxfId="9746" priority="1766">
      <formula>INDIRECT("K"&amp;ROW())="Editor"</formula>
    </cfRule>
    <cfRule type="expression" dxfId="9745" priority="1767">
      <formula>INDIRECT("K"&amp;ROW())="PPP"</formula>
    </cfRule>
    <cfRule type="expression" dxfId="9744" priority="1768">
      <formula>INDIRECT("K"&amp;ROW())="Author"</formula>
    </cfRule>
  </conditionalFormatting>
  <conditionalFormatting sqref="B35 I35 D35:F35">
    <cfRule type="expression" dxfId="9743" priority="1761">
      <formula>INDIRECT("K"&amp;ROW())="Office"</formula>
    </cfRule>
    <cfRule type="expression" dxfId="9742" priority="1762">
      <formula>INDIRECT("K"&amp;ROW())="Editor"</formula>
    </cfRule>
    <cfRule type="expression" dxfId="9741" priority="1763">
      <formula>INDIRECT("K"&amp;ROW())="PPP"</formula>
    </cfRule>
    <cfRule type="expression" dxfId="9740" priority="1764">
      <formula>INDIRECT("K"&amp;ROW())="Author"</formula>
    </cfRule>
  </conditionalFormatting>
  <conditionalFormatting sqref="H35">
    <cfRule type="expression" dxfId="9739" priority="1757">
      <formula>INDIRECT("K"&amp;ROW())="Office"</formula>
    </cfRule>
    <cfRule type="expression" dxfId="9738" priority="1758">
      <formula>INDIRECT("K"&amp;ROW())="Editor"</formula>
    </cfRule>
    <cfRule type="expression" dxfId="9737" priority="1759">
      <formula>INDIRECT("K"&amp;ROW())="PPP"</formula>
    </cfRule>
    <cfRule type="expression" dxfId="9736" priority="1760">
      <formula>INDIRECT("K"&amp;ROW())="Author"</formula>
    </cfRule>
  </conditionalFormatting>
  <conditionalFormatting sqref="J35">
    <cfRule type="expression" dxfId="9735" priority="1753">
      <formula>INDIRECT("K"&amp;ROW())="Office"</formula>
    </cfRule>
    <cfRule type="expression" dxfId="9734" priority="1754">
      <formula>INDIRECT("K"&amp;ROW())="Editor"</formula>
    </cfRule>
    <cfRule type="expression" dxfId="9733" priority="1755">
      <formula>INDIRECT("K"&amp;ROW())="PPP"</formula>
    </cfRule>
    <cfRule type="expression" dxfId="9732" priority="1756">
      <formula>INDIRECT("K"&amp;ROW())="Author"</formula>
    </cfRule>
  </conditionalFormatting>
  <conditionalFormatting sqref="G35">
    <cfRule type="expression" dxfId="9731" priority="1749">
      <formula>INDIRECT("K"&amp;ROW())="Office"</formula>
    </cfRule>
    <cfRule type="expression" dxfId="9730" priority="1750">
      <formula>INDIRECT("K"&amp;ROW())="Editor"</formula>
    </cfRule>
    <cfRule type="expression" dxfId="9729" priority="1751">
      <formula>INDIRECT("K"&amp;ROW())="PPP"</formula>
    </cfRule>
    <cfRule type="expression" dxfId="9728" priority="1752">
      <formula>INDIRECT("K"&amp;ROW())="Author"</formula>
    </cfRule>
  </conditionalFormatting>
  <conditionalFormatting sqref="A35">
    <cfRule type="expression" dxfId="9727" priority="1745">
      <formula>INDIRECT("K"&amp;ROW())="Office"</formula>
    </cfRule>
    <cfRule type="expression" dxfId="9726" priority="1746">
      <formula>INDIRECT("K"&amp;ROW())="Editor"</formula>
    </cfRule>
    <cfRule type="expression" dxfId="9725" priority="1747">
      <formula>INDIRECT("K"&amp;ROW())="PPP"</formula>
    </cfRule>
    <cfRule type="expression" dxfId="9724" priority="1748">
      <formula>INDIRECT("K"&amp;ROW())="Author"</formula>
    </cfRule>
  </conditionalFormatting>
  <conditionalFormatting sqref="C36 K36">
    <cfRule type="expression" dxfId="9723" priority="1741">
      <formula>INDIRECT("K"&amp;ROW())="Office"</formula>
    </cfRule>
    <cfRule type="expression" dxfId="9722" priority="1742">
      <formula>INDIRECT("K"&amp;ROW())="Editor"</formula>
    </cfRule>
    <cfRule type="expression" dxfId="9721" priority="1743">
      <formula>INDIRECT("K"&amp;ROW())="PPP"</formula>
    </cfRule>
    <cfRule type="expression" dxfId="9720" priority="1744">
      <formula>INDIRECT("K"&amp;ROW())="Author"</formula>
    </cfRule>
  </conditionalFormatting>
  <conditionalFormatting sqref="B36 I36 D36:F36">
    <cfRule type="expression" dxfId="9719" priority="1737">
      <formula>INDIRECT("K"&amp;ROW())="Office"</formula>
    </cfRule>
    <cfRule type="expression" dxfId="9718" priority="1738">
      <formula>INDIRECT("K"&amp;ROW())="Editor"</formula>
    </cfRule>
    <cfRule type="expression" dxfId="9717" priority="1739">
      <formula>INDIRECT("K"&amp;ROW())="PPP"</formula>
    </cfRule>
    <cfRule type="expression" dxfId="9716" priority="1740">
      <formula>INDIRECT("K"&amp;ROW())="Author"</formula>
    </cfRule>
  </conditionalFormatting>
  <conditionalFormatting sqref="H36">
    <cfRule type="expression" dxfId="9715" priority="1733">
      <formula>INDIRECT("K"&amp;ROW())="Office"</formula>
    </cfRule>
    <cfRule type="expression" dxfId="9714" priority="1734">
      <formula>INDIRECT("K"&amp;ROW())="Editor"</formula>
    </cfRule>
    <cfRule type="expression" dxfId="9713" priority="1735">
      <formula>INDIRECT("K"&amp;ROW())="PPP"</formula>
    </cfRule>
    <cfRule type="expression" dxfId="9712" priority="1736">
      <formula>INDIRECT("K"&amp;ROW())="Author"</formula>
    </cfRule>
  </conditionalFormatting>
  <conditionalFormatting sqref="J36">
    <cfRule type="expression" dxfId="9711" priority="1729">
      <formula>INDIRECT("K"&amp;ROW())="Office"</formula>
    </cfRule>
    <cfRule type="expression" dxfId="9710" priority="1730">
      <formula>INDIRECT("K"&amp;ROW())="Editor"</formula>
    </cfRule>
    <cfRule type="expression" dxfId="9709" priority="1731">
      <formula>INDIRECT("K"&amp;ROW())="PPP"</formula>
    </cfRule>
    <cfRule type="expression" dxfId="9708" priority="1732">
      <formula>INDIRECT("K"&amp;ROW())="Author"</formula>
    </cfRule>
  </conditionalFormatting>
  <conditionalFormatting sqref="G36">
    <cfRule type="expression" dxfId="9707" priority="1725">
      <formula>INDIRECT("K"&amp;ROW())="Office"</formula>
    </cfRule>
    <cfRule type="expression" dxfId="9706" priority="1726">
      <formula>INDIRECT("K"&amp;ROW())="Editor"</formula>
    </cfRule>
    <cfRule type="expression" dxfId="9705" priority="1727">
      <formula>INDIRECT("K"&amp;ROW())="PPP"</formula>
    </cfRule>
    <cfRule type="expression" dxfId="9704" priority="1728">
      <formula>INDIRECT("K"&amp;ROW())="Author"</formula>
    </cfRule>
  </conditionalFormatting>
  <conditionalFormatting sqref="A36">
    <cfRule type="expression" dxfId="9703" priority="1721">
      <formula>INDIRECT("K"&amp;ROW())="Office"</formula>
    </cfRule>
    <cfRule type="expression" dxfId="9702" priority="1722">
      <formula>INDIRECT("K"&amp;ROW())="Editor"</formula>
    </cfRule>
    <cfRule type="expression" dxfId="9701" priority="1723">
      <formula>INDIRECT("K"&amp;ROW())="PPP"</formula>
    </cfRule>
    <cfRule type="expression" dxfId="9700" priority="1724">
      <formula>INDIRECT("K"&amp;ROW())="Author"</formula>
    </cfRule>
  </conditionalFormatting>
  <conditionalFormatting sqref="C37 K37">
    <cfRule type="expression" dxfId="9699" priority="1717">
      <formula>INDIRECT("K"&amp;ROW())="Office"</formula>
    </cfRule>
    <cfRule type="expression" dxfId="9698" priority="1718">
      <formula>INDIRECT("K"&amp;ROW())="Editor"</formula>
    </cfRule>
    <cfRule type="expression" dxfId="9697" priority="1719">
      <formula>INDIRECT("K"&amp;ROW())="PPP"</formula>
    </cfRule>
    <cfRule type="expression" dxfId="9696" priority="1720">
      <formula>INDIRECT("K"&amp;ROW())="Author"</formula>
    </cfRule>
  </conditionalFormatting>
  <conditionalFormatting sqref="B37 I37 D37:F37">
    <cfRule type="expression" dxfId="9695" priority="1713">
      <formula>INDIRECT("K"&amp;ROW())="Office"</formula>
    </cfRule>
    <cfRule type="expression" dxfId="9694" priority="1714">
      <formula>INDIRECT("K"&amp;ROW())="Editor"</formula>
    </cfRule>
    <cfRule type="expression" dxfId="9693" priority="1715">
      <formula>INDIRECT("K"&amp;ROW())="PPP"</formula>
    </cfRule>
    <cfRule type="expression" dxfId="9692" priority="1716">
      <formula>INDIRECT("K"&amp;ROW())="Author"</formula>
    </cfRule>
  </conditionalFormatting>
  <conditionalFormatting sqref="H37">
    <cfRule type="expression" dxfId="9691" priority="1709">
      <formula>INDIRECT("K"&amp;ROW())="Office"</formula>
    </cfRule>
    <cfRule type="expression" dxfId="9690" priority="1710">
      <formula>INDIRECT("K"&amp;ROW())="Editor"</formula>
    </cfRule>
    <cfRule type="expression" dxfId="9689" priority="1711">
      <formula>INDIRECT("K"&amp;ROW())="PPP"</formula>
    </cfRule>
    <cfRule type="expression" dxfId="9688" priority="1712">
      <formula>INDIRECT("K"&amp;ROW())="Author"</formula>
    </cfRule>
  </conditionalFormatting>
  <conditionalFormatting sqref="J37">
    <cfRule type="expression" dxfId="9687" priority="1705">
      <formula>INDIRECT("K"&amp;ROW())="Office"</formula>
    </cfRule>
    <cfRule type="expression" dxfId="9686" priority="1706">
      <formula>INDIRECT("K"&amp;ROW())="Editor"</formula>
    </cfRule>
    <cfRule type="expression" dxfId="9685" priority="1707">
      <formula>INDIRECT("K"&amp;ROW())="PPP"</formula>
    </cfRule>
    <cfRule type="expression" dxfId="9684" priority="1708">
      <formula>INDIRECT("K"&amp;ROW())="Author"</formula>
    </cfRule>
  </conditionalFormatting>
  <conditionalFormatting sqref="G37">
    <cfRule type="expression" dxfId="9683" priority="1701">
      <formula>INDIRECT("K"&amp;ROW())="Office"</formula>
    </cfRule>
    <cfRule type="expression" dxfId="9682" priority="1702">
      <formula>INDIRECT("K"&amp;ROW())="Editor"</formula>
    </cfRule>
    <cfRule type="expression" dxfId="9681" priority="1703">
      <formula>INDIRECT("K"&amp;ROW())="PPP"</formula>
    </cfRule>
    <cfRule type="expression" dxfId="9680" priority="1704">
      <formula>INDIRECT("K"&amp;ROW())="Author"</formula>
    </cfRule>
  </conditionalFormatting>
  <conditionalFormatting sqref="A37">
    <cfRule type="expression" dxfId="9679" priority="1697">
      <formula>INDIRECT("K"&amp;ROW())="Office"</formula>
    </cfRule>
    <cfRule type="expression" dxfId="9678" priority="1698">
      <formula>INDIRECT("K"&amp;ROW())="Editor"</formula>
    </cfRule>
    <cfRule type="expression" dxfId="9677" priority="1699">
      <formula>INDIRECT("K"&amp;ROW())="PPP"</formula>
    </cfRule>
    <cfRule type="expression" dxfId="9676" priority="1700">
      <formula>INDIRECT("K"&amp;ROW())="Author"</formula>
    </cfRule>
  </conditionalFormatting>
  <conditionalFormatting sqref="C38 K38">
    <cfRule type="expression" dxfId="9675" priority="1669">
      <formula>INDIRECT("K"&amp;ROW())="Office"</formula>
    </cfRule>
    <cfRule type="expression" dxfId="9674" priority="1670">
      <formula>INDIRECT("K"&amp;ROW())="Editor"</formula>
    </cfRule>
    <cfRule type="expression" dxfId="9673" priority="1671">
      <formula>INDIRECT("K"&amp;ROW())="PPP"</formula>
    </cfRule>
    <cfRule type="expression" dxfId="9672" priority="1672">
      <formula>INDIRECT("K"&amp;ROW())="Author"</formula>
    </cfRule>
  </conditionalFormatting>
  <conditionalFormatting sqref="B38 I38 D38:F38">
    <cfRule type="expression" dxfId="9671" priority="1665">
      <formula>INDIRECT("K"&amp;ROW())="Office"</formula>
    </cfRule>
    <cfRule type="expression" dxfId="9670" priority="1666">
      <formula>INDIRECT("K"&amp;ROW())="Editor"</formula>
    </cfRule>
    <cfRule type="expression" dxfId="9669" priority="1667">
      <formula>INDIRECT("K"&amp;ROW())="PPP"</formula>
    </cfRule>
    <cfRule type="expression" dxfId="9668" priority="1668">
      <formula>INDIRECT("K"&amp;ROW())="Author"</formula>
    </cfRule>
  </conditionalFormatting>
  <conditionalFormatting sqref="H38">
    <cfRule type="expression" dxfId="9667" priority="1661">
      <formula>INDIRECT("K"&amp;ROW())="Office"</formula>
    </cfRule>
    <cfRule type="expression" dxfId="9666" priority="1662">
      <formula>INDIRECT("K"&amp;ROW())="Editor"</formula>
    </cfRule>
    <cfRule type="expression" dxfId="9665" priority="1663">
      <formula>INDIRECT("K"&amp;ROW())="PPP"</formula>
    </cfRule>
    <cfRule type="expression" dxfId="9664" priority="1664">
      <formula>INDIRECT("K"&amp;ROW())="Author"</formula>
    </cfRule>
  </conditionalFormatting>
  <conditionalFormatting sqref="J38">
    <cfRule type="expression" dxfId="9663" priority="1657">
      <formula>INDIRECT("K"&amp;ROW())="Office"</formula>
    </cfRule>
    <cfRule type="expression" dxfId="9662" priority="1658">
      <formula>INDIRECT("K"&amp;ROW())="Editor"</formula>
    </cfRule>
    <cfRule type="expression" dxfId="9661" priority="1659">
      <formula>INDIRECT("K"&amp;ROW())="PPP"</formula>
    </cfRule>
    <cfRule type="expression" dxfId="9660" priority="1660">
      <formula>INDIRECT("K"&amp;ROW())="Author"</formula>
    </cfRule>
  </conditionalFormatting>
  <conditionalFormatting sqref="G38">
    <cfRule type="expression" dxfId="9659" priority="1653">
      <formula>INDIRECT("K"&amp;ROW())="Office"</formula>
    </cfRule>
    <cfRule type="expression" dxfId="9658" priority="1654">
      <formula>INDIRECT("K"&amp;ROW())="Editor"</formula>
    </cfRule>
    <cfRule type="expression" dxfId="9657" priority="1655">
      <formula>INDIRECT("K"&amp;ROW())="PPP"</formula>
    </cfRule>
    <cfRule type="expression" dxfId="9656" priority="1656">
      <formula>INDIRECT("K"&amp;ROW())="Author"</formula>
    </cfRule>
  </conditionalFormatting>
  <conditionalFormatting sqref="A38">
    <cfRule type="expression" dxfId="9655" priority="1649">
      <formula>INDIRECT("K"&amp;ROW())="Office"</formula>
    </cfRule>
    <cfRule type="expression" dxfId="9654" priority="1650">
      <formula>INDIRECT("K"&amp;ROW())="Editor"</formula>
    </cfRule>
    <cfRule type="expression" dxfId="9653" priority="1651">
      <formula>INDIRECT("K"&amp;ROW())="PPP"</formula>
    </cfRule>
    <cfRule type="expression" dxfId="9652" priority="1652">
      <formula>INDIRECT("K"&amp;ROW())="Author"</formula>
    </cfRule>
  </conditionalFormatting>
  <conditionalFormatting sqref="C39 K39">
    <cfRule type="expression" dxfId="9651" priority="1645">
      <formula>INDIRECT("K"&amp;ROW())="Office"</formula>
    </cfRule>
    <cfRule type="expression" dxfId="9650" priority="1646">
      <formula>INDIRECT("K"&amp;ROW())="Editor"</formula>
    </cfRule>
    <cfRule type="expression" dxfId="9649" priority="1647">
      <formula>INDIRECT("K"&amp;ROW())="PPP"</formula>
    </cfRule>
    <cfRule type="expression" dxfId="9648" priority="1648">
      <formula>INDIRECT("K"&amp;ROW())="Author"</formula>
    </cfRule>
  </conditionalFormatting>
  <conditionalFormatting sqref="B39 I39 D39:F39">
    <cfRule type="expression" dxfId="9647" priority="1641">
      <formula>INDIRECT("K"&amp;ROW())="Office"</formula>
    </cfRule>
    <cfRule type="expression" dxfId="9646" priority="1642">
      <formula>INDIRECT("K"&amp;ROW())="Editor"</formula>
    </cfRule>
    <cfRule type="expression" dxfId="9645" priority="1643">
      <formula>INDIRECT("K"&amp;ROW())="PPP"</formula>
    </cfRule>
    <cfRule type="expression" dxfId="9644" priority="1644">
      <formula>INDIRECT("K"&amp;ROW())="Author"</formula>
    </cfRule>
  </conditionalFormatting>
  <conditionalFormatting sqref="H39">
    <cfRule type="expression" dxfId="9643" priority="1637">
      <formula>INDIRECT("K"&amp;ROW())="Office"</formula>
    </cfRule>
    <cfRule type="expression" dxfId="9642" priority="1638">
      <formula>INDIRECT("K"&amp;ROW())="Editor"</formula>
    </cfRule>
    <cfRule type="expression" dxfId="9641" priority="1639">
      <formula>INDIRECT("K"&amp;ROW())="PPP"</formula>
    </cfRule>
    <cfRule type="expression" dxfId="9640" priority="1640">
      <formula>INDIRECT("K"&amp;ROW())="Author"</formula>
    </cfRule>
  </conditionalFormatting>
  <conditionalFormatting sqref="J39">
    <cfRule type="expression" dxfId="9639" priority="1633">
      <formula>INDIRECT("K"&amp;ROW())="Office"</formula>
    </cfRule>
    <cfRule type="expression" dxfId="9638" priority="1634">
      <formula>INDIRECT("K"&amp;ROW())="Editor"</formula>
    </cfRule>
    <cfRule type="expression" dxfId="9637" priority="1635">
      <formula>INDIRECT("K"&amp;ROW())="PPP"</formula>
    </cfRule>
    <cfRule type="expression" dxfId="9636" priority="1636">
      <formula>INDIRECT("K"&amp;ROW())="Author"</formula>
    </cfRule>
  </conditionalFormatting>
  <conditionalFormatting sqref="G39">
    <cfRule type="expression" dxfId="9635" priority="1629">
      <formula>INDIRECT("K"&amp;ROW())="Office"</formula>
    </cfRule>
    <cfRule type="expression" dxfId="9634" priority="1630">
      <formula>INDIRECT("K"&amp;ROW())="Editor"</formula>
    </cfRule>
    <cfRule type="expression" dxfId="9633" priority="1631">
      <formula>INDIRECT("K"&amp;ROW())="PPP"</formula>
    </cfRule>
    <cfRule type="expression" dxfId="9632" priority="1632">
      <formula>INDIRECT("K"&amp;ROW())="Author"</formula>
    </cfRule>
  </conditionalFormatting>
  <conditionalFormatting sqref="A39">
    <cfRule type="expression" dxfId="9631" priority="1625">
      <formula>INDIRECT("K"&amp;ROW())="Office"</formula>
    </cfRule>
    <cfRule type="expression" dxfId="9630" priority="1626">
      <formula>INDIRECT("K"&amp;ROW())="Editor"</formula>
    </cfRule>
    <cfRule type="expression" dxfId="9629" priority="1627">
      <formula>INDIRECT("K"&amp;ROW())="PPP"</formula>
    </cfRule>
    <cfRule type="expression" dxfId="9628" priority="1628">
      <formula>INDIRECT("K"&amp;ROW())="Author"</formula>
    </cfRule>
  </conditionalFormatting>
  <conditionalFormatting sqref="C40 K40">
    <cfRule type="expression" dxfId="9627" priority="1621">
      <formula>INDIRECT("K"&amp;ROW())="Office"</formula>
    </cfRule>
    <cfRule type="expression" dxfId="9626" priority="1622">
      <formula>INDIRECT("K"&amp;ROW())="Editor"</formula>
    </cfRule>
    <cfRule type="expression" dxfId="9625" priority="1623">
      <formula>INDIRECT("K"&amp;ROW())="PPP"</formula>
    </cfRule>
    <cfRule type="expression" dxfId="9624" priority="1624">
      <formula>INDIRECT("K"&amp;ROW())="Author"</formula>
    </cfRule>
  </conditionalFormatting>
  <conditionalFormatting sqref="B40 I40 D40:F40">
    <cfRule type="expression" dxfId="9623" priority="1617">
      <formula>INDIRECT("K"&amp;ROW())="Office"</formula>
    </cfRule>
    <cfRule type="expression" dxfId="9622" priority="1618">
      <formula>INDIRECT("K"&amp;ROW())="Editor"</formula>
    </cfRule>
    <cfRule type="expression" dxfId="9621" priority="1619">
      <formula>INDIRECT("K"&amp;ROW())="PPP"</formula>
    </cfRule>
    <cfRule type="expression" dxfId="9620" priority="1620">
      <formula>INDIRECT("K"&amp;ROW())="Author"</formula>
    </cfRule>
  </conditionalFormatting>
  <conditionalFormatting sqref="H40">
    <cfRule type="expression" dxfId="9619" priority="1613">
      <formula>INDIRECT("K"&amp;ROW())="Office"</formula>
    </cfRule>
    <cfRule type="expression" dxfId="9618" priority="1614">
      <formula>INDIRECT("K"&amp;ROW())="Editor"</formula>
    </cfRule>
    <cfRule type="expression" dxfId="9617" priority="1615">
      <formula>INDIRECT("K"&amp;ROW())="PPP"</formula>
    </cfRule>
    <cfRule type="expression" dxfId="9616" priority="1616">
      <formula>INDIRECT("K"&amp;ROW())="Author"</formula>
    </cfRule>
  </conditionalFormatting>
  <conditionalFormatting sqref="J40">
    <cfRule type="expression" dxfId="9615" priority="1609">
      <formula>INDIRECT("K"&amp;ROW())="Office"</formula>
    </cfRule>
    <cfRule type="expression" dxfId="9614" priority="1610">
      <formula>INDIRECT("K"&amp;ROW())="Editor"</formula>
    </cfRule>
    <cfRule type="expression" dxfId="9613" priority="1611">
      <formula>INDIRECT("K"&amp;ROW())="PPP"</formula>
    </cfRule>
    <cfRule type="expression" dxfId="9612" priority="1612">
      <formula>INDIRECT("K"&amp;ROW())="Author"</formula>
    </cfRule>
  </conditionalFormatting>
  <conditionalFormatting sqref="G40">
    <cfRule type="expression" dxfId="9611" priority="1605">
      <formula>INDIRECT("K"&amp;ROW())="Office"</formula>
    </cfRule>
    <cfRule type="expression" dxfId="9610" priority="1606">
      <formula>INDIRECT("K"&amp;ROW())="Editor"</formula>
    </cfRule>
    <cfRule type="expression" dxfId="9609" priority="1607">
      <formula>INDIRECT("K"&amp;ROW())="PPP"</formula>
    </cfRule>
    <cfRule type="expression" dxfId="9608" priority="1608">
      <formula>INDIRECT("K"&amp;ROW())="Author"</formula>
    </cfRule>
  </conditionalFormatting>
  <conditionalFormatting sqref="A40">
    <cfRule type="expression" dxfId="9607" priority="1601">
      <formula>INDIRECT("K"&amp;ROW())="Office"</formula>
    </cfRule>
    <cfRule type="expression" dxfId="9606" priority="1602">
      <formula>INDIRECT("K"&amp;ROW())="Editor"</formula>
    </cfRule>
    <cfRule type="expression" dxfId="9605" priority="1603">
      <formula>INDIRECT("K"&amp;ROW())="PPP"</formula>
    </cfRule>
    <cfRule type="expression" dxfId="9604" priority="1604">
      <formula>INDIRECT("K"&amp;ROW())="Author"</formula>
    </cfRule>
  </conditionalFormatting>
  <conditionalFormatting sqref="C41 K41">
    <cfRule type="expression" dxfId="9603" priority="1597">
      <formula>INDIRECT("K"&amp;ROW())="Office"</formula>
    </cfRule>
    <cfRule type="expression" dxfId="9602" priority="1598">
      <formula>INDIRECT("K"&amp;ROW())="Editor"</formula>
    </cfRule>
    <cfRule type="expression" dxfId="9601" priority="1599">
      <formula>INDIRECT("K"&amp;ROW())="PPP"</formula>
    </cfRule>
    <cfRule type="expression" dxfId="9600" priority="1600">
      <formula>INDIRECT("K"&amp;ROW())="Author"</formula>
    </cfRule>
  </conditionalFormatting>
  <conditionalFormatting sqref="B41 I41 D41:F41">
    <cfRule type="expression" dxfId="9599" priority="1593">
      <formula>INDIRECT("K"&amp;ROW())="Office"</formula>
    </cfRule>
    <cfRule type="expression" dxfId="9598" priority="1594">
      <formula>INDIRECT("K"&amp;ROW())="Editor"</formula>
    </cfRule>
    <cfRule type="expression" dxfId="9597" priority="1595">
      <formula>INDIRECT("K"&amp;ROW())="PPP"</formula>
    </cfRule>
    <cfRule type="expression" dxfId="9596" priority="1596">
      <formula>INDIRECT("K"&amp;ROW())="Author"</formula>
    </cfRule>
  </conditionalFormatting>
  <conditionalFormatting sqref="H41">
    <cfRule type="expression" dxfId="9595" priority="1589">
      <formula>INDIRECT("K"&amp;ROW())="Office"</formula>
    </cfRule>
    <cfRule type="expression" dxfId="9594" priority="1590">
      <formula>INDIRECT("K"&amp;ROW())="Editor"</formula>
    </cfRule>
    <cfRule type="expression" dxfId="9593" priority="1591">
      <formula>INDIRECT("K"&amp;ROW())="PPP"</formula>
    </cfRule>
    <cfRule type="expression" dxfId="9592" priority="1592">
      <formula>INDIRECT("K"&amp;ROW())="Author"</formula>
    </cfRule>
  </conditionalFormatting>
  <conditionalFormatting sqref="J41">
    <cfRule type="expression" dxfId="9591" priority="1585">
      <formula>INDIRECT("K"&amp;ROW())="Office"</formula>
    </cfRule>
    <cfRule type="expression" dxfId="9590" priority="1586">
      <formula>INDIRECT("K"&amp;ROW())="Editor"</formula>
    </cfRule>
    <cfRule type="expression" dxfId="9589" priority="1587">
      <formula>INDIRECT("K"&amp;ROW())="PPP"</formula>
    </cfRule>
    <cfRule type="expression" dxfId="9588" priority="1588">
      <formula>INDIRECT("K"&amp;ROW())="Author"</formula>
    </cfRule>
  </conditionalFormatting>
  <conditionalFormatting sqref="G41">
    <cfRule type="expression" dxfId="9587" priority="1581">
      <formula>INDIRECT("K"&amp;ROW())="Office"</formula>
    </cfRule>
    <cfRule type="expression" dxfId="9586" priority="1582">
      <formula>INDIRECT("K"&amp;ROW())="Editor"</formula>
    </cfRule>
    <cfRule type="expression" dxfId="9585" priority="1583">
      <formula>INDIRECT("K"&amp;ROW())="PPP"</formula>
    </cfRule>
    <cfRule type="expression" dxfId="9584" priority="1584">
      <formula>INDIRECT("K"&amp;ROW())="Author"</formula>
    </cfRule>
  </conditionalFormatting>
  <conditionalFormatting sqref="A41">
    <cfRule type="expression" dxfId="9583" priority="1577">
      <formula>INDIRECT("K"&amp;ROW())="Office"</formula>
    </cfRule>
    <cfRule type="expression" dxfId="9582" priority="1578">
      <formula>INDIRECT("K"&amp;ROW())="Editor"</formula>
    </cfRule>
    <cfRule type="expression" dxfId="9581" priority="1579">
      <formula>INDIRECT("K"&amp;ROW())="PPP"</formula>
    </cfRule>
    <cfRule type="expression" dxfId="9580" priority="1580">
      <formula>INDIRECT("K"&amp;ROW())="Author"</formula>
    </cfRule>
  </conditionalFormatting>
  <conditionalFormatting sqref="C42 K42">
    <cfRule type="expression" dxfId="9579" priority="1573">
      <formula>INDIRECT("K"&amp;ROW())="Office"</formula>
    </cfRule>
    <cfRule type="expression" dxfId="9578" priority="1574">
      <formula>INDIRECT("K"&amp;ROW())="Editor"</formula>
    </cfRule>
    <cfRule type="expression" dxfId="9577" priority="1575">
      <formula>INDIRECT("K"&amp;ROW())="PPP"</formula>
    </cfRule>
    <cfRule type="expression" dxfId="9576" priority="1576">
      <formula>INDIRECT("K"&amp;ROW())="Author"</formula>
    </cfRule>
  </conditionalFormatting>
  <conditionalFormatting sqref="B42 I42 D42:F42">
    <cfRule type="expression" dxfId="9575" priority="1569">
      <formula>INDIRECT("K"&amp;ROW())="Office"</formula>
    </cfRule>
    <cfRule type="expression" dxfId="9574" priority="1570">
      <formula>INDIRECT("K"&amp;ROW())="Editor"</formula>
    </cfRule>
    <cfRule type="expression" dxfId="9573" priority="1571">
      <formula>INDIRECT("K"&amp;ROW())="PPP"</formula>
    </cfRule>
    <cfRule type="expression" dxfId="9572" priority="1572">
      <formula>INDIRECT("K"&amp;ROW())="Author"</formula>
    </cfRule>
  </conditionalFormatting>
  <conditionalFormatting sqref="H42">
    <cfRule type="expression" dxfId="9571" priority="1565">
      <formula>INDIRECT("K"&amp;ROW())="Office"</formula>
    </cfRule>
    <cfRule type="expression" dxfId="9570" priority="1566">
      <formula>INDIRECT("K"&amp;ROW())="Editor"</formula>
    </cfRule>
    <cfRule type="expression" dxfId="9569" priority="1567">
      <formula>INDIRECT("K"&amp;ROW())="PPP"</formula>
    </cfRule>
    <cfRule type="expression" dxfId="9568" priority="1568">
      <formula>INDIRECT("K"&amp;ROW())="Author"</formula>
    </cfRule>
  </conditionalFormatting>
  <conditionalFormatting sqref="J42">
    <cfRule type="expression" dxfId="9567" priority="1561">
      <formula>INDIRECT("K"&amp;ROW())="Office"</formula>
    </cfRule>
    <cfRule type="expression" dxfId="9566" priority="1562">
      <formula>INDIRECT("K"&amp;ROW())="Editor"</formula>
    </cfRule>
    <cfRule type="expression" dxfId="9565" priority="1563">
      <formula>INDIRECT("K"&amp;ROW())="PPP"</formula>
    </cfRule>
    <cfRule type="expression" dxfId="9564" priority="1564">
      <formula>INDIRECT("K"&amp;ROW())="Author"</formula>
    </cfRule>
  </conditionalFormatting>
  <conditionalFormatting sqref="G42">
    <cfRule type="expression" dxfId="9563" priority="1557">
      <formula>INDIRECT("K"&amp;ROW())="Office"</formula>
    </cfRule>
    <cfRule type="expression" dxfId="9562" priority="1558">
      <formula>INDIRECT("K"&amp;ROW())="Editor"</formula>
    </cfRule>
    <cfRule type="expression" dxfId="9561" priority="1559">
      <formula>INDIRECT("K"&amp;ROW())="PPP"</formula>
    </cfRule>
    <cfRule type="expression" dxfId="9560" priority="1560">
      <formula>INDIRECT("K"&amp;ROW())="Author"</formula>
    </cfRule>
  </conditionalFormatting>
  <conditionalFormatting sqref="A42">
    <cfRule type="expression" dxfId="9559" priority="1553">
      <formula>INDIRECT("K"&amp;ROW())="Office"</formula>
    </cfRule>
    <cfRule type="expression" dxfId="9558" priority="1554">
      <formula>INDIRECT("K"&amp;ROW())="Editor"</formula>
    </cfRule>
    <cfRule type="expression" dxfId="9557" priority="1555">
      <formula>INDIRECT("K"&amp;ROW())="PPP"</formula>
    </cfRule>
    <cfRule type="expression" dxfId="9556" priority="1556">
      <formula>INDIRECT("K"&amp;ROW())="Author"</formula>
    </cfRule>
  </conditionalFormatting>
  <conditionalFormatting sqref="C43 K43">
    <cfRule type="expression" dxfId="9555" priority="1525">
      <formula>INDIRECT("K"&amp;ROW())="Office"</formula>
    </cfRule>
    <cfRule type="expression" dxfId="9554" priority="1526">
      <formula>INDIRECT("K"&amp;ROW())="Editor"</formula>
    </cfRule>
    <cfRule type="expression" dxfId="9553" priority="1527">
      <formula>INDIRECT("K"&amp;ROW())="PPP"</formula>
    </cfRule>
    <cfRule type="expression" dxfId="9552" priority="1528">
      <formula>INDIRECT("K"&amp;ROW())="Author"</formula>
    </cfRule>
  </conditionalFormatting>
  <conditionalFormatting sqref="B43 I43 D43:F43">
    <cfRule type="expression" dxfId="9551" priority="1521">
      <formula>INDIRECT("K"&amp;ROW())="Office"</formula>
    </cfRule>
    <cfRule type="expression" dxfId="9550" priority="1522">
      <formula>INDIRECT("K"&amp;ROW())="Editor"</formula>
    </cfRule>
    <cfRule type="expression" dxfId="9549" priority="1523">
      <formula>INDIRECT("K"&amp;ROW())="PPP"</formula>
    </cfRule>
    <cfRule type="expression" dxfId="9548" priority="1524">
      <formula>INDIRECT("K"&amp;ROW())="Author"</formula>
    </cfRule>
  </conditionalFormatting>
  <conditionalFormatting sqref="J43">
    <cfRule type="expression" dxfId="9547" priority="1513">
      <formula>INDIRECT("K"&amp;ROW())="Office"</formula>
    </cfRule>
    <cfRule type="expression" dxfId="9546" priority="1514">
      <formula>INDIRECT("K"&amp;ROW())="Editor"</formula>
    </cfRule>
    <cfRule type="expression" dxfId="9545" priority="1515">
      <formula>INDIRECT("K"&amp;ROW())="PPP"</formula>
    </cfRule>
    <cfRule type="expression" dxfId="9544" priority="1516">
      <formula>INDIRECT("K"&amp;ROW())="Author"</formula>
    </cfRule>
  </conditionalFormatting>
  <conditionalFormatting sqref="G43">
    <cfRule type="expression" dxfId="9543" priority="1509">
      <formula>INDIRECT("K"&amp;ROW())="Office"</formula>
    </cfRule>
    <cfRule type="expression" dxfId="9542" priority="1510">
      <formula>INDIRECT("K"&amp;ROW())="Editor"</formula>
    </cfRule>
    <cfRule type="expression" dxfId="9541" priority="1511">
      <formula>INDIRECT("K"&amp;ROW())="PPP"</formula>
    </cfRule>
    <cfRule type="expression" dxfId="9540" priority="1512">
      <formula>INDIRECT("K"&amp;ROW())="Author"</formula>
    </cfRule>
  </conditionalFormatting>
  <conditionalFormatting sqref="A43">
    <cfRule type="expression" dxfId="9539" priority="1505">
      <formula>INDIRECT("K"&amp;ROW())="Office"</formula>
    </cfRule>
    <cfRule type="expression" dxfId="9538" priority="1506">
      <formula>INDIRECT("K"&amp;ROW())="Editor"</formula>
    </cfRule>
    <cfRule type="expression" dxfId="9537" priority="1507">
      <formula>INDIRECT("K"&amp;ROW())="PPP"</formula>
    </cfRule>
    <cfRule type="expression" dxfId="9536" priority="1508">
      <formula>INDIRECT("K"&amp;ROW())="Author"</formula>
    </cfRule>
  </conditionalFormatting>
  <conditionalFormatting sqref="H81">
    <cfRule type="expression" dxfId="9535" priority="1417">
      <formula>INDIRECT("K"&amp;ROW())="Office"</formula>
    </cfRule>
    <cfRule type="expression" dxfId="9534" priority="1418">
      <formula>INDIRECT("K"&amp;ROW())="Editor"</formula>
    </cfRule>
    <cfRule type="expression" dxfId="9533" priority="1419">
      <formula>INDIRECT("K"&amp;ROW())="PPP"</formula>
    </cfRule>
    <cfRule type="expression" dxfId="9532" priority="1420">
      <formula>INDIRECT("K"&amp;ROW())="Author"</formula>
    </cfRule>
  </conditionalFormatting>
  <conditionalFormatting sqref="K81 C81">
    <cfRule type="expression" dxfId="9531" priority="1413">
      <formula>INDIRECT("K"&amp;ROW())="Office"</formula>
    </cfRule>
    <cfRule type="expression" dxfId="9530" priority="1414">
      <formula>INDIRECT("K"&amp;ROW())="Editor"</formula>
    </cfRule>
    <cfRule type="expression" dxfId="9529" priority="1415">
      <formula>INDIRECT("K"&amp;ROW())="PPP"</formula>
    </cfRule>
    <cfRule type="expression" dxfId="9528" priority="1416">
      <formula>INDIRECT("K"&amp;ROW())="Author"</formula>
    </cfRule>
  </conditionalFormatting>
  <conditionalFormatting sqref="D81:E81 I81 B81">
    <cfRule type="expression" dxfId="9527" priority="1409">
      <formula>INDIRECT("K"&amp;ROW())="Office"</formula>
    </cfRule>
    <cfRule type="expression" dxfId="9526" priority="1410">
      <formula>INDIRECT("K"&amp;ROW())="Editor"</formula>
    </cfRule>
    <cfRule type="expression" dxfId="9525" priority="1411">
      <formula>INDIRECT("K"&amp;ROW())="PPP"</formula>
    </cfRule>
    <cfRule type="expression" dxfId="9524" priority="1412">
      <formula>INDIRECT("K"&amp;ROW())="Author"</formula>
    </cfRule>
  </conditionalFormatting>
  <conditionalFormatting sqref="J81">
    <cfRule type="expression" dxfId="9523" priority="1405">
      <formula>INDIRECT("K"&amp;ROW())="Office"</formula>
    </cfRule>
    <cfRule type="expression" dxfId="9522" priority="1406">
      <formula>INDIRECT("K"&amp;ROW())="Editor"</formula>
    </cfRule>
    <cfRule type="expression" dxfId="9521" priority="1407">
      <formula>INDIRECT("K"&amp;ROW())="PPP"</formula>
    </cfRule>
    <cfRule type="expression" dxfId="9520" priority="1408">
      <formula>INDIRECT("K"&amp;ROW())="Author"</formula>
    </cfRule>
  </conditionalFormatting>
  <conditionalFormatting sqref="G81">
    <cfRule type="expression" dxfId="9519" priority="1401">
      <formula>INDIRECT("K"&amp;ROW())="Office"</formula>
    </cfRule>
    <cfRule type="expression" dxfId="9518" priority="1402">
      <formula>INDIRECT("K"&amp;ROW())="Editor"</formula>
    </cfRule>
    <cfRule type="expression" dxfId="9517" priority="1403">
      <formula>INDIRECT("K"&amp;ROW())="PPP"</formula>
    </cfRule>
    <cfRule type="expression" dxfId="9516" priority="1404">
      <formula>INDIRECT("K"&amp;ROW())="Author"</formula>
    </cfRule>
  </conditionalFormatting>
  <conditionalFormatting sqref="A81">
    <cfRule type="expression" dxfId="9515" priority="1397">
      <formula>INDIRECT("K"&amp;ROW())="Office"</formula>
    </cfRule>
    <cfRule type="expression" dxfId="9514" priority="1398">
      <formula>INDIRECT("K"&amp;ROW())="Editor"</formula>
    </cfRule>
    <cfRule type="expression" dxfId="9513" priority="1399">
      <formula>INDIRECT("K"&amp;ROW())="PPP"</formula>
    </cfRule>
    <cfRule type="expression" dxfId="9512" priority="1400">
      <formula>INDIRECT("K"&amp;ROW())="Author"</formula>
    </cfRule>
  </conditionalFormatting>
  <conditionalFormatting sqref="H46">
    <cfRule type="expression" dxfId="9511" priority="1389">
      <formula>INDIRECT("K"&amp;ROW())="Office"</formula>
    </cfRule>
    <cfRule type="expression" dxfId="9510" priority="1390">
      <formula>INDIRECT("K"&amp;ROW())="Editor"</formula>
    </cfRule>
    <cfRule type="expression" dxfId="9509" priority="1391">
      <formula>INDIRECT("K"&amp;ROW())="PPP"</formula>
    </cfRule>
    <cfRule type="expression" dxfId="9508" priority="1392">
      <formula>INDIRECT("K"&amp;ROW())="Author"</formula>
    </cfRule>
  </conditionalFormatting>
  <conditionalFormatting sqref="K46 C46">
    <cfRule type="expression" dxfId="9507" priority="1385">
      <formula>INDIRECT("K"&amp;ROW())="Office"</formula>
    </cfRule>
    <cfRule type="expression" dxfId="9506" priority="1386">
      <formula>INDIRECT("K"&amp;ROW())="Editor"</formula>
    </cfRule>
    <cfRule type="expression" dxfId="9505" priority="1387">
      <formula>INDIRECT("K"&amp;ROW())="PPP"</formula>
    </cfRule>
    <cfRule type="expression" dxfId="9504" priority="1388">
      <formula>INDIRECT("K"&amp;ROW())="Author"</formula>
    </cfRule>
  </conditionalFormatting>
  <conditionalFormatting sqref="D46:F46 I46 B46">
    <cfRule type="expression" dxfId="9503" priority="1381">
      <formula>INDIRECT("K"&amp;ROW())="Office"</formula>
    </cfRule>
    <cfRule type="expression" dxfId="9502" priority="1382">
      <formula>INDIRECT("K"&amp;ROW())="Editor"</formula>
    </cfRule>
    <cfRule type="expression" dxfId="9501" priority="1383">
      <formula>INDIRECT("K"&amp;ROW())="PPP"</formula>
    </cfRule>
    <cfRule type="expression" dxfId="9500" priority="1384">
      <formula>INDIRECT("K"&amp;ROW())="Author"</formula>
    </cfRule>
  </conditionalFormatting>
  <conditionalFormatting sqref="J46">
    <cfRule type="expression" dxfId="9499" priority="1377">
      <formula>INDIRECT("K"&amp;ROW())="Office"</formula>
    </cfRule>
    <cfRule type="expression" dxfId="9498" priority="1378">
      <formula>INDIRECT("K"&amp;ROW())="Editor"</formula>
    </cfRule>
    <cfRule type="expression" dxfId="9497" priority="1379">
      <formula>INDIRECT("K"&amp;ROW())="PPP"</formula>
    </cfRule>
    <cfRule type="expression" dxfId="9496" priority="1380">
      <formula>INDIRECT("K"&amp;ROW())="Author"</formula>
    </cfRule>
  </conditionalFormatting>
  <conditionalFormatting sqref="G46">
    <cfRule type="expression" dxfId="9495" priority="1373">
      <formula>INDIRECT("K"&amp;ROW())="Office"</formula>
    </cfRule>
    <cfRule type="expression" dxfId="9494" priority="1374">
      <formula>INDIRECT("K"&amp;ROW())="Editor"</formula>
    </cfRule>
    <cfRule type="expression" dxfId="9493" priority="1375">
      <formula>INDIRECT("K"&amp;ROW())="PPP"</formula>
    </cfRule>
    <cfRule type="expression" dxfId="9492" priority="1376">
      <formula>INDIRECT("K"&amp;ROW())="Author"</formula>
    </cfRule>
  </conditionalFormatting>
  <conditionalFormatting sqref="A46">
    <cfRule type="expression" dxfId="9491" priority="1369">
      <formula>INDIRECT("K"&amp;ROW())="Office"</formula>
    </cfRule>
    <cfRule type="expression" dxfId="9490" priority="1370">
      <formula>INDIRECT("K"&amp;ROW())="Editor"</formula>
    </cfRule>
    <cfRule type="expression" dxfId="9489" priority="1371">
      <formula>INDIRECT("K"&amp;ROW())="PPP"</formula>
    </cfRule>
    <cfRule type="expression" dxfId="9488" priority="1372">
      <formula>INDIRECT("K"&amp;ROW())="Author"</formula>
    </cfRule>
  </conditionalFormatting>
  <conditionalFormatting sqref="H47">
    <cfRule type="expression" dxfId="9487" priority="1365">
      <formula>INDIRECT("K"&amp;ROW())="Office"</formula>
    </cfRule>
    <cfRule type="expression" dxfId="9486" priority="1366">
      <formula>INDIRECT("K"&amp;ROW())="Editor"</formula>
    </cfRule>
    <cfRule type="expression" dxfId="9485" priority="1367">
      <formula>INDIRECT("K"&amp;ROW())="PPP"</formula>
    </cfRule>
    <cfRule type="expression" dxfId="9484" priority="1368">
      <formula>INDIRECT("K"&amp;ROW())="Author"</formula>
    </cfRule>
  </conditionalFormatting>
  <conditionalFormatting sqref="K47 C47">
    <cfRule type="expression" dxfId="9483" priority="1361">
      <formula>INDIRECT("K"&amp;ROW())="Office"</formula>
    </cfRule>
    <cfRule type="expression" dxfId="9482" priority="1362">
      <formula>INDIRECT("K"&amp;ROW())="Editor"</formula>
    </cfRule>
    <cfRule type="expression" dxfId="9481" priority="1363">
      <formula>INDIRECT("K"&amp;ROW())="PPP"</formula>
    </cfRule>
    <cfRule type="expression" dxfId="9480" priority="1364">
      <formula>INDIRECT("K"&amp;ROW())="Author"</formula>
    </cfRule>
  </conditionalFormatting>
  <conditionalFormatting sqref="D47:E47 I47 B47">
    <cfRule type="expression" dxfId="9479" priority="1357">
      <formula>INDIRECT("K"&amp;ROW())="Office"</formula>
    </cfRule>
    <cfRule type="expression" dxfId="9478" priority="1358">
      <formula>INDIRECT("K"&amp;ROW())="Editor"</formula>
    </cfRule>
    <cfRule type="expression" dxfId="9477" priority="1359">
      <formula>INDIRECT("K"&amp;ROW())="PPP"</formula>
    </cfRule>
    <cfRule type="expression" dxfId="9476" priority="1360">
      <formula>INDIRECT("K"&amp;ROW())="Author"</formula>
    </cfRule>
  </conditionalFormatting>
  <conditionalFormatting sqref="J47">
    <cfRule type="expression" dxfId="9475" priority="1353">
      <formula>INDIRECT("K"&amp;ROW())="Office"</formula>
    </cfRule>
    <cfRule type="expression" dxfId="9474" priority="1354">
      <formula>INDIRECT("K"&amp;ROW())="Editor"</formula>
    </cfRule>
    <cfRule type="expression" dxfId="9473" priority="1355">
      <formula>INDIRECT("K"&amp;ROW())="PPP"</formula>
    </cfRule>
    <cfRule type="expression" dxfId="9472" priority="1356">
      <formula>INDIRECT("K"&amp;ROW())="Author"</formula>
    </cfRule>
  </conditionalFormatting>
  <conditionalFormatting sqref="G47">
    <cfRule type="expression" dxfId="9471" priority="1349">
      <formula>INDIRECT("K"&amp;ROW())="Office"</formula>
    </cfRule>
    <cfRule type="expression" dxfId="9470" priority="1350">
      <formula>INDIRECT("K"&amp;ROW())="Editor"</formula>
    </cfRule>
    <cfRule type="expression" dxfId="9469" priority="1351">
      <formula>INDIRECT("K"&amp;ROW())="PPP"</formula>
    </cfRule>
    <cfRule type="expression" dxfId="9468" priority="1352">
      <formula>INDIRECT("K"&amp;ROW())="Author"</formula>
    </cfRule>
  </conditionalFormatting>
  <conditionalFormatting sqref="A47">
    <cfRule type="expression" dxfId="9467" priority="1345">
      <formula>INDIRECT("K"&amp;ROW())="Office"</formula>
    </cfRule>
    <cfRule type="expression" dxfId="9466" priority="1346">
      <formula>INDIRECT("K"&amp;ROW())="Editor"</formula>
    </cfRule>
    <cfRule type="expression" dxfId="9465" priority="1347">
      <formula>INDIRECT("K"&amp;ROW())="PPP"</formula>
    </cfRule>
    <cfRule type="expression" dxfId="9464" priority="1348">
      <formula>INDIRECT("K"&amp;ROW())="Author"</formula>
    </cfRule>
  </conditionalFormatting>
  <conditionalFormatting sqref="H48">
    <cfRule type="expression" dxfId="9463" priority="1341">
      <formula>INDIRECT("K"&amp;ROW())="Office"</formula>
    </cfRule>
    <cfRule type="expression" dxfId="9462" priority="1342">
      <formula>INDIRECT("K"&amp;ROW())="Editor"</formula>
    </cfRule>
    <cfRule type="expression" dxfId="9461" priority="1343">
      <formula>INDIRECT("K"&amp;ROW())="PPP"</formula>
    </cfRule>
    <cfRule type="expression" dxfId="9460" priority="1344">
      <formula>INDIRECT("K"&amp;ROW())="Author"</formula>
    </cfRule>
  </conditionalFormatting>
  <conditionalFormatting sqref="K48 C48">
    <cfRule type="expression" dxfId="9459" priority="1337">
      <formula>INDIRECT("K"&amp;ROW())="Office"</formula>
    </cfRule>
    <cfRule type="expression" dxfId="9458" priority="1338">
      <formula>INDIRECT("K"&amp;ROW())="Editor"</formula>
    </cfRule>
    <cfRule type="expression" dxfId="9457" priority="1339">
      <formula>INDIRECT("K"&amp;ROW())="PPP"</formula>
    </cfRule>
    <cfRule type="expression" dxfId="9456" priority="1340">
      <formula>INDIRECT("K"&amp;ROW())="Author"</formula>
    </cfRule>
  </conditionalFormatting>
  <conditionalFormatting sqref="D48:E48 I48 B48">
    <cfRule type="expression" dxfId="9455" priority="1333">
      <formula>INDIRECT("K"&amp;ROW())="Office"</formula>
    </cfRule>
    <cfRule type="expression" dxfId="9454" priority="1334">
      <formula>INDIRECT("K"&amp;ROW())="Editor"</formula>
    </cfRule>
    <cfRule type="expression" dxfId="9453" priority="1335">
      <formula>INDIRECT("K"&amp;ROW())="PPP"</formula>
    </cfRule>
    <cfRule type="expression" dxfId="9452" priority="1336">
      <formula>INDIRECT("K"&amp;ROW())="Author"</formula>
    </cfRule>
  </conditionalFormatting>
  <conditionalFormatting sqref="J48">
    <cfRule type="expression" dxfId="9451" priority="1329">
      <formula>INDIRECT("K"&amp;ROW())="Office"</formula>
    </cfRule>
    <cfRule type="expression" dxfId="9450" priority="1330">
      <formula>INDIRECT("K"&amp;ROW())="Editor"</formula>
    </cfRule>
    <cfRule type="expression" dxfId="9449" priority="1331">
      <formula>INDIRECT("K"&amp;ROW())="PPP"</formula>
    </cfRule>
    <cfRule type="expression" dxfId="9448" priority="1332">
      <formula>INDIRECT("K"&amp;ROW())="Author"</formula>
    </cfRule>
  </conditionalFormatting>
  <conditionalFormatting sqref="G48">
    <cfRule type="expression" dxfId="9447" priority="1325">
      <formula>INDIRECT("K"&amp;ROW())="Office"</formula>
    </cfRule>
    <cfRule type="expression" dxfId="9446" priority="1326">
      <formula>INDIRECT("K"&amp;ROW())="Editor"</formula>
    </cfRule>
    <cfRule type="expression" dxfId="9445" priority="1327">
      <formula>INDIRECT("K"&amp;ROW())="PPP"</formula>
    </cfRule>
    <cfRule type="expression" dxfId="9444" priority="1328">
      <formula>INDIRECT("K"&amp;ROW())="Author"</formula>
    </cfRule>
  </conditionalFormatting>
  <conditionalFormatting sqref="A48">
    <cfRule type="expression" dxfId="9443" priority="1321">
      <formula>INDIRECT("K"&amp;ROW())="Office"</formula>
    </cfRule>
    <cfRule type="expression" dxfId="9442" priority="1322">
      <formula>INDIRECT("K"&amp;ROW())="Editor"</formula>
    </cfRule>
    <cfRule type="expression" dxfId="9441" priority="1323">
      <formula>INDIRECT("K"&amp;ROW())="PPP"</formula>
    </cfRule>
    <cfRule type="expression" dxfId="9440" priority="1324">
      <formula>INDIRECT("K"&amp;ROW())="Author"</formula>
    </cfRule>
  </conditionalFormatting>
  <conditionalFormatting sqref="H49">
    <cfRule type="expression" dxfId="9439" priority="1317">
      <formula>INDIRECT("K"&amp;ROW())="Office"</formula>
    </cfRule>
    <cfRule type="expression" dxfId="9438" priority="1318">
      <formula>INDIRECT("K"&amp;ROW())="Editor"</formula>
    </cfRule>
    <cfRule type="expression" dxfId="9437" priority="1319">
      <formula>INDIRECT("K"&amp;ROW())="PPP"</formula>
    </cfRule>
    <cfRule type="expression" dxfId="9436" priority="1320">
      <formula>INDIRECT("K"&amp;ROW())="Author"</formula>
    </cfRule>
  </conditionalFormatting>
  <conditionalFormatting sqref="K49 C49">
    <cfRule type="expression" dxfId="9435" priority="1313">
      <formula>INDIRECT("K"&amp;ROW())="Office"</formula>
    </cfRule>
    <cfRule type="expression" dxfId="9434" priority="1314">
      <formula>INDIRECT("K"&amp;ROW())="Editor"</formula>
    </cfRule>
    <cfRule type="expression" dxfId="9433" priority="1315">
      <formula>INDIRECT("K"&amp;ROW())="PPP"</formula>
    </cfRule>
    <cfRule type="expression" dxfId="9432" priority="1316">
      <formula>INDIRECT("K"&amp;ROW())="Author"</formula>
    </cfRule>
  </conditionalFormatting>
  <conditionalFormatting sqref="D49:E49 I49 B49">
    <cfRule type="expression" dxfId="9431" priority="1309">
      <formula>INDIRECT("K"&amp;ROW())="Office"</formula>
    </cfRule>
    <cfRule type="expression" dxfId="9430" priority="1310">
      <formula>INDIRECT("K"&amp;ROW())="Editor"</formula>
    </cfRule>
    <cfRule type="expression" dxfId="9429" priority="1311">
      <formula>INDIRECT("K"&amp;ROW())="PPP"</formula>
    </cfRule>
    <cfRule type="expression" dxfId="9428" priority="1312">
      <formula>INDIRECT("K"&amp;ROW())="Author"</formula>
    </cfRule>
  </conditionalFormatting>
  <conditionalFormatting sqref="J49">
    <cfRule type="expression" dxfId="9427" priority="1305">
      <formula>INDIRECT("K"&amp;ROW())="Office"</formula>
    </cfRule>
    <cfRule type="expression" dxfId="9426" priority="1306">
      <formula>INDIRECT("K"&amp;ROW())="Editor"</formula>
    </cfRule>
    <cfRule type="expression" dxfId="9425" priority="1307">
      <formula>INDIRECT("K"&amp;ROW())="PPP"</formula>
    </cfRule>
    <cfRule type="expression" dxfId="9424" priority="1308">
      <formula>INDIRECT("K"&amp;ROW())="Author"</formula>
    </cfRule>
  </conditionalFormatting>
  <conditionalFormatting sqref="G49">
    <cfRule type="expression" dxfId="9423" priority="1301">
      <formula>INDIRECT("K"&amp;ROW())="Office"</formula>
    </cfRule>
    <cfRule type="expression" dxfId="9422" priority="1302">
      <formula>INDIRECT("K"&amp;ROW())="Editor"</formula>
    </cfRule>
    <cfRule type="expression" dxfId="9421" priority="1303">
      <formula>INDIRECT("K"&amp;ROW())="PPP"</formula>
    </cfRule>
    <cfRule type="expression" dxfId="9420" priority="1304">
      <formula>INDIRECT("K"&amp;ROW())="Author"</formula>
    </cfRule>
  </conditionalFormatting>
  <conditionalFormatting sqref="A49">
    <cfRule type="expression" dxfId="9419" priority="1297">
      <formula>INDIRECT("K"&amp;ROW())="Office"</formula>
    </cfRule>
    <cfRule type="expression" dxfId="9418" priority="1298">
      <formula>INDIRECT("K"&amp;ROW())="Editor"</formula>
    </cfRule>
    <cfRule type="expression" dxfId="9417" priority="1299">
      <formula>INDIRECT("K"&amp;ROW())="PPP"</formula>
    </cfRule>
    <cfRule type="expression" dxfId="9416" priority="1300">
      <formula>INDIRECT("K"&amp;ROW())="Author"</formula>
    </cfRule>
  </conditionalFormatting>
  <conditionalFormatting sqref="H50">
    <cfRule type="expression" dxfId="9415" priority="1293">
      <formula>INDIRECT("K"&amp;ROW())="Office"</formula>
    </cfRule>
    <cfRule type="expression" dxfId="9414" priority="1294">
      <formula>INDIRECT("K"&amp;ROW())="Editor"</formula>
    </cfRule>
    <cfRule type="expression" dxfId="9413" priority="1295">
      <formula>INDIRECT("K"&amp;ROW())="PPP"</formula>
    </cfRule>
    <cfRule type="expression" dxfId="9412" priority="1296">
      <formula>INDIRECT("K"&amp;ROW())="Author"</formula>
    </cfRule>
  </conditionalFormatting>
  <conditionalFormatting sqref="K50 C50">
    <cfRule type="expression" dxfId="9411" priority="1289">
      <formula>INDIRECT("K"&amp;ROW())="Office"</formula>
    </cfRule>
    <cfRule type="expression" dxfId="9410" priority="1290">
      <formula>INDIRECT("K"&amp;ROW())="Editor"</formula>
    </cfRule>
    <cfRule type="expression" dxfId="9409" priority="1291">
      <formula>INDIRECT("K"&amp;ROW())="PPP"</formula>
    </cfRule>
    <cfRule type="expression" dxfId="9408" priority="1292">
      <formula>INDIRECT("K"&amp;ROW())="Author"</formula>
    </cfRule>
  </conditionalFormatting>
  <conditionalFormatting sqref="D50:E50 I50 B50">
    <cfRule type="expression" dxfId="9407" priority="1285">
      <formula>INDIRECT("K"&amp;ROW())="Office"</formula>
    </cfRule>
    <cfRule type="expression" dxfId="9406" priority="1286">
      <formula>INDIRECT("K"&amp;ROW())="Editor"</formula>
    </cfRule>
    <cfRule type="expression" dxfId="9405" priority="1287">
      <formula>INDIRECT("K"&amp;ROW())="PPP"</formula>
    </cfRule>
    <cfRule type="expression" dxfId="9404" priority="1288">
      <formula>INDIRECT("K"&amp;ROW())="Author"</formula>
    </cfRule>
  </conditionalFormatting>
  <conditionalFormatting sqref="J50">
    <cfRule type="expression" dxfId="9403" priority="1281">
      <formula>INDIRECT("K"&amp;ROW())="Office"</formula>
    </cfRule>
    <cfRule type="expression" dxfId="9402" priority="1282">
      <formula>INDIRECT("K"&amp;ROW())="Editor"</formula>
    </cfRule>
    <cfRule type="expression" dxfId="9401" priority="1283">
      <formula>INDIRECT("K"&amp;ROW())="PPP"</formula>
    </cfRule>
    <cfRule type="expression" dxfId="9400" priority="1284">
      <formula>INDIRECT("K"&amp;ROW())="Author"</formula>
    </cfRule>
  </conditionalFormatting>
  <conditionalFormatting sqref="G50">
    <cfRule type="expression" dxfId="9399" priority="1277">
      <formula>INDIRECT("K"&amp;ROW())="Office"</formula>
    </cfRule>
    <cfRule type="expression" dxfId="9398" priority="1278">
      <formula>INDIRECT("K"&amp;ROW())="Editor"</formula>
    </cfRule>
    <cfRule type="expression" dxfId="9397" priority="1279">
      <formula>INDIRECT("K"&amp;ROW())="PPP"</formula>
    </cfRule>
    <cfRule type="expression" dxfId="9396" priority="1280">
      <formula>INDIRECT("K"&amp;ROW())="Author"</formula>
    </cfRule>
  </conditionalFormatting>
  <conditionalFormatting sqref="A50">
    <cfRule type="expression" dxfId="9395" priority="1273">
      <formula>INDIRECT("K"&amp;ROW())="Office"</formula>
    </cfRule>
    <cfRule type="expression" dxfId="9394" priority="1274">
      <formula>INDIRECT("K"&amp;ROW())="Editor"</formula>
    </cfRule>
    <cfRule type="expression" dxfId="9393" priority="1275">
      <formula>INDIRECT("K"&amp;ROW())="PPP"</formula>
    </cfRule>
    <cfRule type="expression" dxfId="9392" priority="1276">
      <formula>INDIRECT("K"&amp;ROW())="Author"</formula>
    </cfRule>
  </conditionalFormatting>
  <conditionalFormatting sqref="H51">
    <cfRule type="expression" dxfId="9391" priority="1245">
      <formula>INDIRECT("K"&amp;ROW())="Office"</formula>
    </cfRule>
    <cfRule type="expression" dxfId="9390" priority="1246">
      <formula>INDIRECT("K"&amp;ROW())="Editor"</formula>
    </cfRule>
    <cfRule type="expression" dxfId="9389" priority="1247">
      <formula>INDIRECT("K"&amp;ROW())="PPP"</formula>
    </cfRule>
    <cfRule type="expression" dxfId="9388" priority="1248">
      <formula>INDIRECT("K"&amp;ROW())="Author"</formula>
    </cfRule>
  </conditionalFormatting>
  <conditionalFormatting sqref="K51 C51">
    <cfRule type="expression" dxfId="9387" priority="1241">
      <formula>INDIRECT("K"&amp;ROW())="Office"</formula>
    </cfRule>
    <cfRule type="expression" dxfId="9386" priority="1242">
      <formula>INDIRECT("K"&amp;ROW())="Editor"</formula>
    </cfRule>
    <cfRule type="expression" dxfId="9385" priority="1243">
      <formula>INDIRECT("K"&amp;ROW())="PPP"</formula>
    </cfRule>
    <cfRule type="expression" dxfId="9384" priority="1244">
      <formula>INDIRECT("K"&amp;ROW())="Author"</formula>
    </cfRule>
  </conditionalFormatting>
  <conditionalFormatting sqref="D51:E51 I51 B51">
    <cfRule type="expression" dxfId="9383" priority="1237">
      <formula>INDIRECT("K"&amp;ROW())="Office"</formula>
    </cfRule>
    <cfRule type="expression" dxfId="9382" priority="1238">
      <formula>INDIRECT("K"&amp;ROW())="Editor"</formula>
    </cfRule>
    <cfRule type="expression" dxfId="9381" priority="1239">
      <formula>INDIRECT("K"&amp;ROW())="PPP"</formula>
    </cfRule>
    <cfRule type="expression" dxfId="9380" priority="1240">
      <formula>INDIRECT("K"&amp;ROW())="Author"</formula>
    </cfRule>
  </conditionalFormatting>
  <conditionalFormatting sqref="J51">
    <cfRule type="expression" dxfId="9379" priority="1233">
      <formula>INDIRECT("K"&amp;ROW())="Office"</formula>
    </cfRule>
    <cfRule type="expression" dxfId="9378" priority="1234">
      <formula>INDIRECT("K"&amp;ROW())="Editor"</formula>
    </cfRule>
    <cfRule type="expression" dxfId="9377" priority="1235">
      <formula>INDIRECT("K"&amp;ROW())="PPP"</formula>
    </cfRule>
    <cfRule type="expression" dxfId="9376" priority="1236">
      <formula>INDIRECT("K"&amp;ROW())="Author"</formula>
    </cfRule>
  </conditionalFormatting>
  <conditionalFormatting sqref="G51">
    <cfRule type="expression" dxfId="9375" priority="1229">
      <formula>INDIRECT("K"&amp;ROW())="Office"</formula>
    </cfRule>
    <cfRule type="expression" dxfId="9374" priority="1230">
      <formula>INDIRECT("K"&amp;ROW())="Editor"</formula>
    </cfRule>
    <cfRule type="expression" dxfId="9373" priority="1231">
      <formula>INDIRECT("K"&amp;ROW())="PPP"</formula>
    </cfRule>
    <cfRule type="expression" dxfId="9372" priority="1232">
      <formula>INDIRECT("K"&amp;ROW())="Author"</formula>
    </cfRule>
  </conditionalFormatting>
  <conditionalFormatting sqref="A51">
    <cfRule type="expression" dxfId="9371" priority="1225">
      <formula>INDIRECT("K"&amp;ROW())="Office"</formula>
    </cfRule>
    <cfRule type="expression" dxfId="9370" priority="1226">
      <formula>INDIRECT("K"&amp;ROW())="Editor"</formula>
    </cfRule>
    <cfRule type="expression" dxfId="9369" priority="1227">
      <formula>INDIRECT("K"&amp;ROW())="PPP"</formula>
    </cfRule>
    <cfRule type="expression" dxfId="9368" priority="1228">
      <formula>INDIRECT("K"&amp;ROW())="Author"</formula>
    </cfRule>
  </conditionalFormatting>
  <conditionalFormatting sqref="H52">
    <cfRule type="expression" dxfId="9367" priority="1193">
      <formula>INDIRECT("K"&amp;ROW())="Office"</formula>
    </cfRule>
    <cfRule type="expression" dxfId="9366" priority="1194">
      <formula>INDIRECT("K"&amp;ROW())="Editor"</formula>
    </cfRule>
    <cfRule type="expression" dxfId="9365" priority="1195">
      <formula>INDIRECT("K"&amp;ROW())="PPP"</formula>
    </cfRule>
    <cfRule type="expression" dxfId="9364" priority="1196">
      <formula>INDIRECT("K"&amp;ROW())="Author"</formula>
    </cfRule>
  </conditionalFormatting>
  <conditionalFormatting sqref="K52 C52">
    <cfRule type="expression" dxfId="9363" priority="1189">
      <formula>INDIRECT("K"&amp;ROW())="Office"</formula>
    </cfRule>
    <cfRule type="expression" dxfId="9362" priority="1190">
      <formula>INDIRECT("K"&amp;ROW())="Editor"</formula>
    </cfRule>
    <cfRule type="expression" dxfId="9361" priority="1191">
      <formula>INDIRECT("K"&amp;ROW())="PPP"</formula>
    </cfRule>
    <cfRule type="expression" dxfId="9360" priority="1192">
      <formula>INDIRECT("K"&amp;ROW())="Author"</formula>
    </cfRule>
  </conditionalFormatting>
  <conditionalFormatting sqref="D52:E52 I52 B52">
    <cfRule type="expression" dxfId="9359" priority="1185">
      <formula>INDIRECT("K"&amp;ROW())="Office"</formula>
    </cfRule>
    <cfRule type="expression" dxfId="9358" priority="1186">
      <formula>INDIRECT("K"&amp;ROW())="Editor"</formula>
    </cfRule>
    <cfRule type="expression" dxfId="9357" priority="1187">
      <formula>INDIRECT("K"&amp;ROW())="PPP"</formula>
    </cfRule>
    <cfRule type="expression" dxfId="9356" priority="1188">
      <formula>INDIRECT("K"&amp;ROW())="Author"</formula>
    </cfRule>
  </conditionalFormatting>
  <conditionalFormatting sqref="J52">
    <cfRule type="expression" dxfId="9355" priority="1181">
      <formula>INDIRECT("K"&amp;ROW())="Office"</formula>
    </cfRule>
    <cfRule type="expression" dxfId="9354" priority="1182">
      <formula>INDIRECT("K"&amp;ROW())="Editor"</formula>
    </cfRule>
    <cfRule type="expression" dxfId="9353" priority="1183">
      <formula>INDIRECT("K"&amp;ROW())="PPP"</formula>
    </cfRule>
    <cfRule type="expression" dxfId="9352" priority="1184">
      <formula>INDIRECT("K"&amp;ROW())="Author"</formula>
    </cfRule>
  </conditionalFormatting>
  <conditionalFormatting sqref="G52">
    <cfRule type="expression" dxfId="9351" priority="1177">
      <formula>INDIRECT("K"&amp;ROW())="Office"</formula>
    </cfRule>
    <cfRule type="expression" dxfId="9350" priority="1178">
      <formula>INDIRECT("K"&amp;ROW())="Editor"</formula>
    </cfRule>
    <cfRule type="expression" dxfId="9349" priority="1179">
      <formula>INDIRECT("K"&amp;ROW())="PPP"</formula>
    </cfRule>
    <cfRule type="expression" dxfId="9348" priority="1180">
      <formula>INDIRECT("K"&amp;ROW())="Author"</formula>
    </cfRule>
  </conditionalFormatting>
  <conditionalFormatting sqref="A52">
    <cfRule type="expression" dxfId="9347" priority="1173">
      <formula>INDIRECT("K"&amp;ROW())="Office"</formula>
    </cfRule>
    <cfRule type="expression" dxfId="9346" priority="1174">
      <formula>INDIRECT("K"&amp;ROW())="Editor"</formula>
    </cfRule>
    <cfRule type="expression" dxfId="9345" priority="1175">
      <formula>INDIRECT("K"&amp;ROW())="PPP"</formula>
    </cfRule>
    <cfRule type="expression" dxfId="9344" priority="1176">
      <formula>INDIRECT("K"&amp;ROW())="Author"</formula>
    </cfRule>
  </conditionalFormatting>
  <conditionalFormatting sqref="L9">
    <cfRule type="expression" dxfId="9343" priority="1149">
      <formula>INDIRECT("K"&amp;ROW())="Office"</formula>
    </cfRule>
    <cfRule type="expression" dxfId="9342" priority="1150">
      <formula>INDIRECT("K"&amp;ROW())="Editor"</formula>
    </cfRule>
    <cfRule type="expression" dxfId="9341" priority="1151">
      <formula>INDIRECT("K"&amp;ROW())="PPP"</formula>
    </cfRule>
    <cfRule type="expression" dxfId="9340" priority="1152">
      <formula>INDIRECT("K"&amp;ROW())="Author"</formula>
    </cfRule>
  </conditionalFormatting>
  <conditionalFormatting sqref="L11">
    <cfRule type="expression" dxfId="9339" priority="1157">
      <formula>INDIRECT("K"&amp;ROW())="Office"</formula>
    </cfRule>
    <cfRule type="expression" dxfId="9338" priority="1158">
      <formula>INDIRECT("K"&amp;ROW())="Editor"</formula>
    </cfRule>
    <cfRule type="expression" dxfId="9337" priority="1159">
      <formula>INDIRECT("K"&amp;ROW())="PPP"</formula>
    </cfRule>
    <cfRule type="expression" dxfId="9336" priority="1160">
      <formula>INDIRECT("K"&amp;ROW())="Author"</formula>
    </cfRule>
  </conditionalFormatting>
  <conditionalFormatting sqref="L12">
    <cfRule type="expression" dxfId="9335" priority="1153">
      <formula>INDIRECT("K"&amp;ROW())="Office"</formula>
    </cfRule>
    <cfRule type="expression" dxfId="9334" priority="1154">
      <formula>INDIRECT("K"&amp;ROW())="Editor"</formula>
    </cfRule>
    <cfRule type="expression" dxfId="9333" priority="1155">
      <formula>INDIRECT("K"&amp;ROW())="PPP"</formula>
    </cfRule>
    <cfRule type="expression" dxfId="9332" priority="1156">
      <formula>INDIRECT("K"&amp;ROW())="Author"</formula>
    </cfRule>
  </conditionalFormatting>
  <conditionalFormatting sqref="L10">
    <cfRule type="expression" dxfId="9331" priority="1145">
      <formula>INDIRECT("K"&amp;ROW())="Office"</formula>
    </cfRule>
    <cfRule type="expression" dxfId="9330" priority="1146">
      <formula>INDIRECT("K"&amp;ROW())="Editor"</formula>
    </cfRule>
    <cfRule type="expression" dxfId="9329" priority="1147">
      <formula>INDIRECT("K"&amp;ROW())="PPP"</formula>
    </cfRule>
    <cfRule type="expression" dxfId="9328" priority="1148">
      <formula>INDIRECT("K"&amp;ROW())="Author"</formula>
    </cfRule>
  </conditionalFormatting>
  <conditionalFormatting sqref="L82">
    <cfRule type="expression" dxfId="9327" priority="1141">
      <formula>INDIRECT("K"&amp;ROW())="Office"</formula>
    </cfRule>
    <cfRule type="expression" dxfId="9326" priority="1142">
      <formula>INDIRECT("K"&amp;ROW())="Editor"</formula>
    </cfRule>
    <cfRule type="expression" dxfId="9325" priority="1143">
      <formula>INDIRECT("K"&amp;ROW())="PPP"</formula>
    </cfRule>
    <cfRule type="expression" dxfId="9324" priority="1144">
      <formula>INDIRECT("K"&amp;ROW())="Author"</formula>
    </cfRule>
  </conditionalFormatting>
  <conditionalFormatting sqref="L19">
    <cfRule type="expression" dxfId="9323" priority="1137">
      <formula>INDIRECT("K"&amp;ROW())="Office"</formula>
    </cfRule>
    <cfRule type="expression" dxfId="9322" priority="1138">
      <formula>INDIRECT("K"&amp;ROW())="Editor"</formula>
    </cfRule>
    <cfRule type="expression" dxfId="9321" priority="1139">
      <formula>INDIRECT("K"&amp;ROW())="PPP"</formula>
    </cfRule>
    <cfRule type="expression" dxfId="9320" priority="1140">
      <formula>INDIRECT("K"&amp;ROW())="Author"</formula>
    </cfRule>
  </conditionalFormatting>
  <conditionalFormatting sqref="L25">
    <cfRule type="expression" dxfId="9319" priority="1129">
      <formula>INDIRECT("K"&amp;ROW())="Office"</formula>
    </cfRule>
    <cfRule type="expression" dxfId="9318" priority="1130">
      <formula>INDIRECT("K"&amp;ROW())="Editor"</formula>
    </cfRule>
    <cfRule type="expression" dxfId="9317" priority="1131">
      <formula>INDIRECT("K"&amp;ROW())="PPP"</formula>
    </cfRule>
    <cfRule type="expression" dxfId="9316" priority="1132">
      <formula>INDIRECT("K"&amp;ROW())="Author"</formula>
    </cfRule>
  </conditionalFormatting>
  <conditionalFormatting sqref="L26">
    <cfRule type="expression" dxfId="9315" priority="1121">
      <formula>INDIRECT("K"&amp;ROW())="Office"</formula>
    </cfRule>
    <cfRule type="expression" dxfId="9314" priority="1122">
      <formula>INDIRECT("K"&amp;ROW())="Editor"</formula>
    </cfRule>
    <cfRule type="expression" dxfId="9313" priority="1123">
      <formula>INDIRECT("K"&amp;ROW())="PPP"</formula>
    </cfRule>
    <cfRule type="expression" dxfId="9312" priority="1124">
      <formula>INDIRECT("K"&amp;ROW())="Author"</formula>
    </cfRule>
  </conditionalFormatting>
  <conditionalFormatting sqref="L27">
    <cfRule type="expression" dxfId="9311" priority="1109">
      <formula>INDIRECT("K"&amp;ROW())="Office"</formula>
    </cfRule>
    <cfRule type="expression" dxfId="9310" priority="1110">
      <formula>INDIRECT("K"&amp;ROW())="Editor"</formula>
    </cfRule>
    <cfRule type="expression" dxfId="9309" priority="1111">
      <formula>INDIRECT("K"&amp;ROW())="PPP"</formula>
    </cfRule>
    <cfRule type="expression" dxfId="9308" priority="1112">
      <formula>INDIRECT("K"&amp;ROW())="Author"</formula>
    </cfRule>
  </conditionalFormatting>
  <conditionalFormatting sqref="L28">
    <cfRule type="expression" dxfId="9307" priority="1105">
      <formula>INDIRECT("K"&amp;ROW())="Office"</formula>
    </cfRule>
    <cfRule type="expression" dxfId="9306" priority="1106">
      <formula>INDIRECT("K"&amp;ROW())="Editor"</formula>
    </cfRule>
    <cfRule type="expression" dxfId="9305" priority="1107">
      <formula>INDIRECT("K"&amp;ROW())="PPP"</formula>
    </cfRule>
    <cfRule type="expression" dxfId="9304" priority="1108">
      <formula>INDIRECT("K"&amp;ROW())="Author"</formula>
    </cfRule>
  </conditionalFormatting>
  <conditionalFormatting sqref="L29">
    <cfRule type="expression" dxfId="9303" priority="1097">
      <formula>INDIRECT("K"&amp;ROW())="Office"</formula>
    </cfRule>
    <cfRule type="expression" dxfId="9302" priority="1098">
      <formula>INDIRECT("K"&amp;ROW())="Editor"</formula>
    </cfRule>
    <cfRule type="expression" dxfId="9301" priority="1099">
      <formula>INDIRECT("K"&amp;ROW())="PPP"</formula>
    </cfRule>
    <cfRule type="expression" dxfId="9300" priority="1100">
      <formula>INDIRECT("K"&amp;ROW())="Author"</formula>
    </cfRule>
  </conditionalFormatting>
  <conditionalFormatting sqref="L30">
    <cfRule type="expression" dxfId="9299" priority="1093">
      <formula>INDIRECT("K"&amp;ROW())="Office"</formula>
    </cfRule>
    <cfRule type="expression" dxfId="9298" priority="1094">
      <formula>INDIRECT("K"&amp;ROW())="Editor"</formula>
    </cfRule>
    <cfRule type="expression" dxfId="9297" priority="1095">
      <formula>INDIRECT("K"&amp;ROW())="PPP"</formula>
    </cfRule>
    <cfRule type="expression" dxfId="9296" priority="1096">
      <formula>INDIRECT("K"&amp;ROW())="Author"</formula>
    </cfRule>
  </conditionalFormatting>
  <conditionalFormatting sqref="L31">
    <cfRule type="expression" dxfId="9295" priority="1085">
      <formula>INDIRECT("K"&amp;ROW())="Office"</formula>
    </cfRule>
    <cfRule type="expression" dxfId="9294" priority="1086">
      <formula>INDIRECT("K"&amp;ROW())="Editor"</formula>
    </cfRule>
    <cfRule type="expression" dxfId="9293" priority="1087">
      <formula>INDIRECT("K"&amp;ROW())="PPP"</formula>
    </cfRule>
    <cfRule type="expression" dxfId="9292" priority="1088">
      <formula>INDIRECT("K"&amp;ROW())="Author"</formula>
    </cfRule>
  </conditionalFormatting>
  <conditionalFormatting sqref="L32">
    <cfRule type="expression" dxfId="9291" priority="1077">
      <formula>INDIRECT("K"&amp;ROW())="Office"</formula>
    </cfRule>
    <cfRule type="expression" dxfId="9290" priority="1078">
      <formula>INDIRECT("K"&amp;ROW())="Editor"</formula>
    </cfRule>
    <cfRule type="expression" dxfId="9289" priority="1079">
      <formula>INDIRECT("K"&amp;ROW())="PPP"</formula>
    </cfRule>
    <cfRule type="expression" dxfId="9288" priority="1080">
      <formula>INDIRECT("K"&amp;ROW())="Author"</formula>
    </cfRule>
  </conditionalFormatting>
  <conditionalFormatting sqref="L33">
    <cfRule type="expression" dxfId="9287" priority="1069">
      <formula>INDIRECT("K"&amp;ROW())="Office"</formula>
    </cfRule>
    <cfRule type="expression" dxfId="9286" priority="1070">
      <formula>INDIRECT("K"&amp;ROW())="Editor"</formula>
    </cfRule>
    <cfRule type="expression" dxfId="9285" priority="1071">
      <formula>INDIRECT("K"&amp;ROW())="PPP"</formula>
    </cfRule>
    <cfRule type="expression" dxfId="9284" priority="1072">
      <formula>INDIRECT("K"&amp;ROW())="Author"</formula>
    </cfRule>
  </conditionalFormatting>
  <conditionalFormatting sqref="L34">
    <cfRule type="expression" dxfId="9283" priority="1057">
      <formula>INDIRECT("K"&amp;ROW())="Office"</formula>
    </cfRule>
    <cfRule type="expression" dxfId="9282" priority="1058">
      <formula>INDIRECT("K"&amp;ROW())="Editor"</formula>
    </cfRule>
    <cfRule type="expression" dxfId="9281" priority="1059">
      <formula>INDIRECT("K"&amp;ROW())="PPP"</formula>
    </cfRule>
    <cfRule type="expression" dxfId="9280" priority="1060">
      <formula>INDIRECT("K"&amp;ROW())="Author"</formula>
    </cfRule>
  </conditionalFormatting>
  <conditionalFormatting sqref="L35">
    <cfRule type="expression" dxfId="9279" priority="1053">
      <formula>INDIRECT("K"&amp;ROW())="Office"</formula>
    </cfRule>
    <cfRule type="expression" dxfId="9278" priority="1054">
      <formula>INDIRECT("K"&amp;ROW())="Editor"</formula>
    </cfRule>
    <cfRule type="expression" dxfId="9277" priority="1055">
      <formula>INDIRECT("K"&amp;ROW())="PPP"</formula>
    </cfRule>
    <cfRule type="expression" dxfId="9276" priority="1056">
      <formula>INDIRECT("K"&amp;ROW())="Author"</formula>
    </cfRule>
  </conditionalFormatting>
  <conditionalFormatting sqref="L36">
    <cfRule type="expression" dxfId="9275" priority="1049">
      <formula>INDIRECT("K"&amp;ROW())="Office"</formula>
    </cfRule>
    <cfRule type="expression" dxfId="9274" priority="1050">
      <formula>INDIRECT("K"&amp;ROW())="Editor"</formula>
    </cfRule>
    <cfRule type="expression" dxfId="9273" priority="1051">
      <formula>INDIRECT("K"&amp;ROW())="PPP"</formula>
    </cfRule>
    <cfRule type="expression" dxfId="9272" priority="1052">
      <formula>INDIRECT("K"&amp;ROW())="Author"</formula>
    </cfRule>
  </conditionalFormatting>
  <conditionalFormatting sqref="L37">
    <cfRule type="expression" dxfId="9271" priority="1045">
      <formula>INDIRECT("K"&amp;ROW())="Office"</formula>
    </cfRule>
    <cfRule type="expression" dxfId="9270" priority="1046">
      <formula>INDIRECT("K"&amp;ROW())="Editor"</formula>
    </cfRule>
    <cfRule type="expression" dxfId="9269" priority="1047">
      <formula>INDIRECT("K"&amp;ROW())="PPP"</formula>
    </cfRule>
    <cfRule type="expression" dxfId="9268" priority="1048">
      <formula>INDIRECT("K"&amp;ROW())="Author"</formula>
    </cfRule>
  </conditionalFormatting>
  <conditionalFormatting sqref="L38">
    <cfRule type="expression" dxfId="9267" priority="1037">
      <formula>INDIRECT("K"&amp;ROW())="Office"</formula>
    </cfRule>
    <cfRule type="expression" dxfId="9266" priority="1038">
      <formula>INDIRECT("K"&amp;ROW())="Editor"</formula>
    </cfRule>
    <cfRule type="expression" dxfId="9265" priority="1039">
      <formula>INDIRECT("K"&amp;ROW())="PPP"</formula>
    </cfRule>
    <cfRule type="expression" dxfId="9264" priority="1040">
      <formula>INDIRECT("K"&amp;ROW())="Author"</formula>
    </cfRule>
  </conditionalFormatting>
  <conditionalFormatting sqref="L39">
    <cfRule type="expression" dxfId="9263" priority="1033">
      <formula>INDIRECT("K"&amp;ROW())="Office"</formula>
    </cfRule>
    <cfRule type="expression" dxfId="9262" priority="1034">
      <formula>INDIRECT("K"&amp;ROW())="Editor"</formula>
    </cfRule>
    <cfRule type="expression" dxfId="9261" priority="1035">
      <formula>INDIRECT("K"&amp;ROW())="PPP"</formula>
    </cfRule>
    <cfRule type="expression" dxfId="9260" priority="1036">
      <formula>INDIRECT("K"&amp;ROW())="Author"</formula>
    </cfRule>
  </conditionalFormatting>
  <conditionalFormatting sqref="L40">
    <cfRule type="expression" dxfId="9259" priority="1029">
      <formula>INDIRECT("K"&amp;ROW())="Office"</formula>
    </cfRule>
    <cfRule type="expression" dxfId="9258" priority="1030">
      <formula>INDIRECT("K"&amp;ROW())="Editor"</formula>
    </cfRule>
    <cfRule type="expression" dxfId="9257" priority="1031">
      <formula>INDIRECT("K"&amp;ROW())="PPP"</formula>
    </cfRule>
    <cfRule type="expression" dxfId="9256" priority="1032">
      <formula>INDIRECT("K"&amp;ROW())="Author"</formula>
    </cfRule>
  </conditionalFormatting>
  <conditionalFormatting sqref="L41">
    <cfRule type="expression" dxfId="9255" priority="1025">
      <formula>INDIRECT("K"&amp;ROW())="Office"</formula>
    </cfRule>
    <cfRule type="expression" dxfId="9254" priority="1026">
      <formula>INDIRECT("K"&amp;ROW())="Editor"</formula>
    </cfRule>
    <cfRule type="expression" dxfId="9253" priority="1027">
      <formula>INDIRECT("K"&amp;ROW())="PPP"</formula>
    </cfRule>
    <cfRule type="expression" dxfId="9252" priority="1028">
      <formula>INDIRECT("K"&amp;ROW())="Author"</formula>
    </cfRule>
  </conditionalFormatting>
  <conditionalFormatting sqref="L42">
    <cfRule type="expression" dxfId="9251" priority="1021">
      <formula>INDIRECT("K"&amp;ROW())="Office"</formula>
    </cfRule>
    <cfRule type="expression" dxfId="9250" priority="1022">
      <formula>INDIRECT("K"&amp;ROW())="Editor"</formula>
    </cfRule>
    <cfRule type="expression" dxfId="9249" priority="1023">
      <formula>INDIRECT("K"&amp;ROW())="PPP"</formula>
    </cfRule>
    <cfRule type="expression" dxfId="9248" priority="1024">
      <formula>INDIRECT("K"&amp;ROW())="Author"</formula>
    </cfRule>
  </conditionalFormatting>
  <conditionalFormatting sqref="L43">
    <cfRule type="expression" dxfId="9247" priority="1013">
      <formula>INDIRECT("K"&amp;ROW())="Office"</formula>
    </cfRule>
    <cfRule type="expression" dxfId="9246" priority="1014">
      <formula>INDIRECT("K"&amp;ROW())="Editor"</formula>
    </cfRule>
    <cfRule type="expression" dxfId="9245" priority="1015">
      <formula>INDIRECT("K"&amp;ROW())="PPP"</formula>
    </cfRule>
    <cfRule type="expression" dxfId="9244" priority="1016">
      <formula>INDIRECT("K"&amp;ROW())="Author"</formula>
    </cfRule>
  </conditionalFormatting>
  <conditionalFormatting sqref="L81">
    <cfRule type="expression" dxfId="9243" priority="1009">
      <formula>INDIRECT("K"&amp;ROW())="Office"</formula>
    </cfRule>
    <cfRule type="expression" dxfId="9242" priority="1010">
      <formula>INDIRECT("K"&amp;ROW())="Editor"</formula>
    </cfRule>
    <cfRule type="expression" dxfId="9241" priority="1011">
      <formula>INDIRECT("K"&amp;ROW())="PPP"</formula>
    </cfRule>
    <cfRule type="expression" dxfId="9240" priority="1012">
      <formula>INDIRECT("K"&amp;ROW())="Author"</formula>
    </cfRule>
  </conditionalFormatting>
  <conditionalFormatting sqref="L46">
    <cfRule type="expression" dxfId="9239" priority="1005">
      <formula>INDIRECT("K"&amp;ROW())="Office"</formula>
    </cfRule>
    <cfRule type="expression" dxfId="9238" priority="1006">
      <formula>INDIRECT("K"&amp;ROW())="Editor"</formula>
    </cfRule>
    <cfRule type="expression" dxfId="9237" priority="1007">
      <formula>INDIRECT("K"&amp;ROW())="PPP"</formula>
    </cfRule>
    <cfRule type="expression" dxfId="9236" priority="1008">
      <formula>INDIRECT("K"&amp;ROW())="Author"</formula>
    </cfRule>
  </conditionalFormatting>
  <conditionalFormatting sqref="L47">
    <cfRule type="expression" dxfId="9235" priority="1001">
      <formula>INDIRECT("K"&amp;ROW())="Office"</formula>
    </cfRule>
    <cfRule type="expression" dxfId="9234" priority="1002">
      <formula>INDIRECT("K"&amp;ROW())="Editor"</formula>
    </cfRule>
    <cfRule type="expression" dxfId="9233" priority="1003">
      <formula>INDIRECT("K"&amp;ROW())="PPP"</formula>
    </cfRule>
    <cfRule type="expression" dxfId="9232" priority="1004">
      <formula>INDIRECT("K"&amp;ROW())="Author"</formula>
    </cfRule>
  </conditionalFormatting>
  <conditionalFormatting sqref="L48">
    <cfRule type="expression" dxfId="9231" priority="997">
      <formula>INDIRECT("K"&amp;ROW())="Office"</formula>
    </cfRule>
    <cfRule type="expression" dxfId="9230" priority="998">
      <formula>INDIRECT("K"&amp;ROW())="Editor"</formula>
    </cfRule>
    <cfRule type="expression" dxfId="9229" priority="999">
      <formula>INDIRECT("K"&amp;ROW())="PPP"</formula>
    </cfRule>
    <cfRule type="expression" dxfId="9228" priority="1000">
      <formula>INDIRECT("K"&amp;ROW())="Author"</formula>
    </cfRule>
  </conditionalFormatting>
  <conditionalFormatting sqref="L49">
    <cfRule type="expression" dxfId="9227" priority="993">
      <formula>INDIRECT("K"&amp;ROW())="Office"</formula>
    </cfRule>
    <cfRule type="expression" dxfId="9226" priority="994">
      <formula>INDIRECT("K"&amp;ROW())="Editor"</formula>
    </cfRule>
    <cfRule type="expression" dxfId="9225" priority="995">
      <formula>INDIRECT("K"&amp;ROW())="PPP"</formula>
    </cfRule>
    <cfRule type="expression" dxfId="9224" priority="996">
      <formula>INDIRECT("K"&amp;ROW())="Author"</formula>
    </cfRule>
  </conditionalFormatting>
  <conditionalFormatting sqref="L50">
    <cfRule type="expression" dxfId="9223" priority="989">
      <formula>INDIRECT("K"&amp;ROW())="Office"</formula>
    </cfRule>
    <cfRule type="expression" dxfId="9222" priority="990">
      <formula>INDIRECT("K"&amp;ROW())="Editor"</formula>
    </cfRule>
    <cfRule type="expression" dxfId="9221" priority="991">
      <formula>INDIRECT("K"&amp;ROW())="PPP"</formula>
    </cfRule>
    <cfRule type="expression" dxfId="9220" priority="992">
      <formula>INDIRECT("K"&amp;ROW())="Author"</formula>
    </cfRule>
  </conditionalFormatting>
  <conditionalFormatting sqref="L51">
    <cfRule type="expression" dxfId="9219" priority="981">
      <formula>INDIRECT("K"&amp;ROW())="Office"</formula>
    </cfRule>
    <cfRule type="expression" dxfId="9218" priority="982">
      <formula>INDIRECT("K"&amp;ROW())="Editor"</formula>
    </cfRule>
    <cfRule type="expression" dxfId="9217" priority="983">
      <formula>INDIRECT("K"&amp;ROW())="PPP"</formula>
    </cfRule>
    <cfRule type="expression" dxfId="9216" priority="984">
      <formula>INDIRECT("K"&amp;ROW())="Author"</formula>
    </cfRule>
  </conditionalFormatting>
  <conditionalFormatting sqref="L52">
    <cfRule type="expression" dxfId="9215" priority="977">
      <formula>INDIRECT("K"&amp;ROW())="Office"</formula>
    </cfRule>
    <cfRule type="expression" dxfId="9214" priority="978">
      <formula>INDIRECT("K"&amp;ROW())="Editor"</formula>
    </cfRule>
    <cfRule type="expression" dxfId="9213" priority="979">
      <formula>INDIRECT("K"&amp;ROW())="PPP"</formula>
    </cfRule>
    <cfRule type="expression" dxfId="9212" priority="980">
      <formula>INDIRECT("K"&amp;ROW())="Author"</formula>
    </cfRule>
  </conditionalFormatting>
  <conditionalFormatting sqref="H53">
    <cfRule type="expression" dxfId="9211" priority="973">
      <formula>INDIRECT("K"&amp;ROW())="Office"</formula>
    </cfRule>
    <cfRule type="expression" dxfId="9210" priority="974">
      <formula>INDIRECT("K"&amp;ROW())="Editor"</formula>
    </cfRule>
    <cfRule type="expression" dxfId="9209" priority="975">
      <formula>INDIRECT("K"&amp;ROW())="PPP"</formula>
    </cfRule>
    <cfRule type="expression" dxfId="9208" priority="976">
      <formula>INDIRECT("K"&amp;ROW())="Author"</formula>
    </cfRule>
  </conditionalFormatting>
  <conditionalFormatting sqref="K53 C53">
    <cfRule type="expression" dxfId="9207" priority="969">
      <formula>INDIRECT("K"&amp;ROW())="Office"</formula>
    </cfRule>
    <cfRule type="expression" dxfId="9206" priority="970">
      <formula>INDIRECT("K"&amp;ROW())="Editor"</formula>
    </cfRule>
    <cfRule type="expression" dxfId="9205" priority="971">
      <formula>INDIRECT("K"&amp;ROW())="PPP"</formula>
    </cfRule>
    <cfRule type="expression" dxfId="9204" priority="972">
      <formula>INDIRECT("K"&amp;ROW())="Author"</formula>
    </cfRule>
  </conditionalFormatting>
  <conditionalFormatting sqref="D53:E53 I53 B53">
    <cfRule type="expression" dxfId="9203" priority="965">
      <formula>INDIRECT("K"&amp;ROW())="Office"</formula>
    </cfRule>
    <cfRule type="expression" dxfId="9202" priority="966">
      <formula>INDIRECT("K"&amp;ROW())="Editor"</formula>
    </cfRule>
    <cfRule type="expression" dxfId="9201" priority="967">
      <formula>INDIRECT("K"&amp;ROW())="PPP"</formula>
    </cfRule>
    <cfRule type="expression" dxfId="9200" priority="968">
      <formula>INDIRECT("K"&amp;ROW())="Author"</formula>
    </cfRule>
  </conditionalFormatting>
  <conditionalFormatting sqref="J53">
    <cfRule type="expression" dxfId="9199" priority="961">
      <formula>INDIRECT("K"&amp;ROW())="Office"</formula>
    </cfRule>
    <cfRule type="expression" dxfId="9198" priority="962">
      <formula>INDIRECT("K"&amp;ROW())="Editor"</formula>
    </cfRule>
    <cfRule type="expression" dxfId="9197" priority="963">
      <formula>INDIRECT("K"&amp;ROW())="PPP"</formula>
    </cfRule>
    <cfRule type="expression" dxfId="9196" priority="964">
      <formula>INDIRECT("K"&amp;ROW())="Author"</formula>
    </cfRule>
  </conditionalFormatting>
  <conditionalFormatting sqref="G53">
    <cfRule type="expression" dxfId="9195" priority="957">
      <formula>INDIRECT("K"&amp;ROW())="Office"</formula>
    </cfRule>
    <cfRule type="expression" dxfId="9194" priority="958">
      <formula>INDIRECT("K"&amp;ROW())="Editor"</formula>
    </cfRule>
    <cfRule type="expression" dxfId="9193" priority="959">
      <formula>INDIRECT("K"&amp;ROW())="PPP"</formula>
    </cfRule>
    <cfRule type="expression" dxfId="9192" priority="960">
      <formula>INDIRECT("K"&amp;ROW())="Author"</formula>
    </cfRule>
  </conditionalFormatting>
  <conditionalFormatting sqref="A53">
    <cfRule type="expression" dxfId="9191" priority="953">
      <formula>INDIRECT("K"&amp;ROW())="Office"</formula>
    </cfRule>
    <cfRule type="expression" dxfId="9190" priority="954">
      <formula>INDIRECT("K"&amp;ROW())="Editor"</formula>
    </cfRule>
    <cfRule type="expression" dxfId="9189" priority="955">
      <formula>INDIRECT("K"&amp;ROW())="PPP"</formula>
    </cfRule>
    <cfRule type="expression" dxfId="9188" priority="956">
      <formula>INDIRECT("K"&amp;ROW())="Author"</formula>
    </cfRule>
  </conditionalFormatting>
  <conditionalFormatting sqref="F53">
    <cfRule type="expression" dxfId="9187" priority="949">
      <formula>INDIRECT("K"&amp;ROW())="Office"</formula>
    </cfRule>
    <cfRule type="expression" dxfId="9186" priority="950">
      <formula>INDIRECT("K"&amp;ROW())="Editor"</formula>
    </cfRule>
    <cfRule type="expression" dxfId="9185" priority="951">
      <formula>INDIRECT("K"&amp;ROW())="PPP"</formula>
    </cfRule>
    <cfRule type="expression" dxfId="9184" priority="952">
      <formula>INDIRECT("K"&amp;ROW())="Author"</formula>
    </cfRule>
  </conditionalFormatting>
  <conditionalFormatting sqref="L53">
    <cfRule type="expression" dxfId="9183" priority="945">
      <formula>INDIRECT("K"&amp;ROW())="Office"</formula>
    </cfRule>
    <cfRule type="expression" dxfId="9182" priority="946">
      <formula>INDIRECT("K"&amp;ROW())="Editor"</formula>
    </cfRule>
    <cfRule type="expression" dxfId="9181" priority="947">
      <formula>INDIRECT("K"&amp;ROW())="PPP"</formula>
    </cfRule>
    <cfRule type="expression" dxfId="9180" priority="948">
      <formula>INDIRECT("K"&amp;ROW())="Author"</formula>
    </cfRule>
  </conditionalFormatting>
  <conditionalFormatting sqref="H54">
    <cfRule type="expression" dxfId="9179" priority="941">
      <formula>INDIRECT("K"&amp;ROW())="Office"</formula>
    </cfRule>
    <cfRule type="expression" dxfId="9178" priority="942">
      <formula>INDIRECT("K"&amp;ROW())="Editor"</formula>
    </cfRule>
    <cfRule type="expression" dxfId="9177" priority="943">
      <formula>INDIRECT("K"&amp;ROW())="PPP"</formula>
    </cfRule>
    <cfRule type="expression" dxfId="9176" priority="944">
      <formula>INDIRECT("K"&amp;ROW())="Author"</formula>
    </cfRule>
  </conditionalFormatting>
  <conditionalFormatting sqref="K54 C54">
    <cfRule type="expression" dxfId="9175" priority="937">
      <formula>INDIRECT("K"&amp;ROW())="Office"</formula>
    </cfRule>
    <cfRule type="expression" dxfId="9174" priority="938">
      <formula>INDIRECT("K"&amp;ROW())="Editor"</formula>
    </cfRule>
    <cfRule type="expression" dxfId="9173" priority="939">
      <formula>INDIRECT("K"&amp;ROW())="PPP"</formula>
    </cfRule>
    <cfRule type="expression" dxfId="9172" priority="940">
      <formula>INDIRECT("K"&amp;ROW())="Author"</formula>
    </cfRule>
  </conditionalFormatting>
  <conditionalFormatting sqref="D54:E54 I54 B54">
    <cfRule type="expression" dxfId="9171" priority="933">
      <formula>INDIRECT("K"&amp;ROW())="Office"</formula>
    </cfRule>
    <cfRule type="expression" dxfId="9170" priority="934">
      <formula>INDIRECT("K"&amp;ROW())="Editor"</formula>
    </cfRule>
    <cfRule type="expression" dxfId="9169" priority="935">
      <formula>INDIRECT("K"&amp;ROW())="PPP"</formula>
    </cfRule>
    <cfRule type="expression" dxfId="9168" priority="936">
      <formula>INDIRECT("K"&amp;ROW())="Author"</formula>
    </cfRule>
  </conditionalFormatting>
  <conditionalFormatting sqref="J54">
    <cfRule type="expression" dxfId="9167" priority="929">
      <formula>INDIRECT("K"&amp;ROW())="Office"</formula>
    </cfRule>
    <cfRule type="expression" dxfId="9166" priority="930">
      <formula>INDIRECT("K"&amp;ROW())="Editor"</formula>
    </cfRule>
    <cfRule type="expression" dxfId="9165" priority="931">
      <formula>INDIRECT("K"&amp;ROW())="PPP"</formula>
    </cfRule>
    <cfRule type="expression" dxfId="9164" priority="932">
      <formula>INDIRECT("K"&amp;ROW())="Author"</formula>
    </cfRule>
  </conditionalFormatting>
  <conditionalFormatting sqref="G54">
    <cfRule type="expression" dxfId="9163" priority="925">
      <formula>INDIRECT("K"&amp;ROW())="Office"</formula>
    </cfRule>
    <cfRule type="expression" dxfId="9162" priority="926">
      <formula>INDIRECT("K"&amp;ROW())="Editor"</formula>
    </cfRule>
    <cfRule type="expression" dxfId="9161" priority="927">
      <formula>INDIRECT("K"&amp;ROW())="PPP"</formula>
    </cfRule>
    <cfRule type="expression" dxfId="9160" priority="928">
      <formula>INDIRECT("K"&amp;ROW())="Author"</formula>
    </cfRule>
  </conditionalFormatting>
  <conditionalFormatting sqref="A54">
    <cfRule type="expression" dxfId="9159" priority="921">
      <formula>INDIRECT("K"&amp;ROW())="Office"</formula>
    </cfRule>
    <cfRule type="expression" dxfId="9158" priority="922">
      <formula>INDIRECT("K"&amp;ROW())="Editor"</formula>
    </cfRule>
    <cfRule type="expression" dxfId="9157" priority="923">
      <formula>INDIRECT("K"&amp;ROW())="PPP"</formula>
    </cfRule>
    <cfRule type="expression" dxfId="9156" priority="924">
      <formula>INDIRECT("K"&amp;ROW())="Author"</formula>
    </cfRule>
  </conditionalFormatting>
  <conditionalFormatting sqref="F54">
    <cfRule type="expression" dxfId="9155" priority="917">
      <formula>INDIRECT("K"&amp;ROW())="Office"</formula>
    </cfRule>
    <cfRule type="expression" dxfId="9154" priority="918">
      <formula>INDIRECT("K"&amp;ROW())="Editor"</formula>
    </cfRule>
    <cfRule type="expression" dxfId="9153" priority="919">
      <formula>INDIRECT("K"&amp;ROW())="PPP"</formula>
    </cfRule>
    <cfRule type="expression" dxfId="9152" priority="920">
      <formula>INDIRECT("K"&amp;ROW())="Author"</formula>
    </cfRule>
  </conditionalFormatting>
  <conditionalFormatting sqref="L54">
    <cfRule type="expression" dxfId="9151" priority="913">
      <formula>INDIRECT("K"&amp;ROW())="Office"</formula>
    </cfRule>
    <cfRule type="expression" dxfId="9150" priority="914">
      <formula>INDIRECT("K"&amp;ROW())="Editor"</formula>
    </cfRule>
    <cfRule type="expression" dxfId="9149" priority="915">
      <formula>INDIRECT("K"&amp;ROW())="PPP"</formula>
    </cfRule>
    <cfRule type="expression" dxfId="9148" priority="916">
      <formula>INDIRECT("K"&amp;ROW())="Author"</formula>
    </cfRule>
  </conditionalFormatting>
  <conditionalFormatting sqref="H55">
    <cfRule type="expression" dxfId="9147" priority="909">
      <formula>INDIRECT("K"&amp;ROW())="Office"</formula>
    </cfRule>
    <cfRule type="expression" dxfId="9146" priority="910">
      <formula>INDIRECT("K"&amp;ROW())="Editor"</formula>
    </cfRule>
    <cfRule type="expression" dxfId="9145" priority="911">
      <formula>INDIRECT("K"&amp;ROW())="PPP"</formula>
    </cfRule>
    <cfRule type="expression" dxfId="9144" priority="912">
      <formula>INDIRECT("K"&amp;ROW())="Author"</formula>
    </cfRule>
  </conditionalFormatting>
  <conditionalFormatting sqref="K55 C55">
    <cfRule type="expression" dxfId="9143" priority="905">
      <formula>INDIRECT("K"&amp;ROW())="Office"</formula>
    </cfRule>
    <cfRule type="expression" dxfId="9142" priority="906">
      <formula>INDIRECT("K"&amp;ROW())="Editor"</formula>
    </cfRule>
    <cfRule type="expression" dxfId="9141" priority="907">
      <formula>INDIRECT("K"&amp;ROW())="PPP"</formula>
    </cfRule>
    <cfRule type="expression" dxfId="9140" priority="908">
      <formula>INDIRECT("K"&amp;ROW())="Author"</formula>
    </cfRule>
  </conditionalFormatting>
  <conditionalFormatting sqref="D55:E55 I55 B55">
    <cfRule type="expression" dxfId="9139" priority="901">
      <formula>INDIRECT("K"&amp;ROW())="Office"</formula>
    </cfRule>
    <cfRule type="expression" dxfId="9138" priority="902">
      <formula>INDIRECT("K"&amp;ROW())="Editor"</formula>
    </cfRule>
    <cfRule type="expression" dxfId="9137" priority="903">
      <formula>INDIRECT("K"&amp;ROW())="PPP"</formula>
    </cfRule>
    <cfRule type="expression" dxfId="9136" priority="904">
      <formula>INDIRECT("K"&amp;ROW())="Author"</formula>
    </cfRule>
  </conditionalFormatting>
  <conditionalFormatting sqref="J55">
    <cfRule type="expression" dxfId="9135" priority="897">
      <formula>INDIRECT("K"&amp;ROW())="Office"</formula>
    </cfRule>
    <cfRule type="expression" dxfId="9134" priority="898">
      <formula>INDIRECT("K"&amp;ROW())="Editor"</formula>
    </cfRule>
    <cfRule type="expression" dxfId="9133" priority="899">
      <formula>INDIRECT("K"&amp;ROW())="PPP"</formula>
    </cfRule>
    <cfRule type="expression" dxfId="9132" priority="900">
      <formula>INDIRECT("K"&amp;ROW())="Author"</formula>
    </cfRule>
  </conditionalFormatting>
  <conditionalFormatting sqref="G55">
    <cfRule type="expression" dxfId="9131" priority="893">
      <formula>INDIRECT("K"&amp;ROW())="Office"</formula>
    </cfRule>
    <cfRule type="expression" dxfId="9130" priority="894">
      <formula>INDIRECT("K"&amp;ROW())="Editor"</formula>
    </cfRule>
    <cfRule type="expression" dxfId="9129" priority="895">
      <formula>INDIRECT("K"&amp;ROW())="PPP"</formula>
    </cfRule>
    <cfRule type="expression" dxfId="9128" priority="896">
      <formula>INDIRECT("K"&amp;ROW())="Author"</formula>
    </cfRule>
  </conditionalFormatting>
  <conditionalFormatting sqref="A55">
    <cfRule type="expression" dxfId="9127" priority="889">
      <formula>INDIRECT("K"&amp;ROW())="Office"</formula>
    </cfRule>
    <cfRule type="expression" dxfId="9126" priority="890">
      <formula>INDIRECT("K"&amp;ROW())="Editor"</formula>
    </cfRule>
    <cfRule type="expression" dxfId="9125" priority="891">
      <formula>INDIRECT("K"&amp;ROW())="PPP"</formula>
    </cfRule>
    <cfRule type="expression" dxfId="9124" priority="892">
      <formula>INDIRECT("K"&amp;ROW())="Author"</formula>
    </cfRule>
  </conditionalFormatting>
  <conditionalFormatting sqref="F55">
    <cfRule type="expression" dxfId="9123" priority="885">
      <formula>INDIRECT("K"&amp;ROW())="Office"</formula>
    </cfRule>
    <cfRule type="expression" dxfId="9122" priority="886">
      <formula>INDIRECT("K"&amp;ROW())="Editor"</formula>
    </cfRule>
    <cfRule type="expression" dxfId="9121" priority="887">
      <formula>INDIRECT("K"&amp;ROW())="PPP"</formula>
    </cfRule>
    <cfRule type="expression" dxfId="9120" priority="888">
      <formula>INDIRECT("K"&amp;ROW())="Author"</formula>
    </cfRule>
  </conditionalFormatting>
  <conditionalFormatting sqref="L55">
    <cfRule type="expression" dxfId="9119" priority="881">
      <formula>INDIRECT("K"&amp;ROW())="Office"</formula>
    </cfRule>
    <cfRule type="expression" dxfId="9118" priority="882">
      <formula>INDIRECT("K"&amp;ROW())="Editor"</formula>
    </cfRule>
    <cfRule type="expression" dxfId="9117" priority="883">
      <formula>INDIRECT("K"&amp;ROW())="PPP"</formula>
    </cfRule>
    <cfRule type="expression" dxfId="9116" priority="884">
      <formula>INDIRECT("K"&amp;ROW())="Author"</formula>
    </cfRule>
  </conditionalFormatting>
  <conditionalFormatting sqref="H56">
    <cfRule type="expression" dxfId="9115" priority="853">
      <formula>INDIRECT("K"&amp;ROW())="Office"</formula>
    </cfRule>
    <cfRule type="expression" dxfId="9114" priority="854">
      <formula>INDIRECT("K"&amp;ROW())="Editor"</formula>
    </cfRule>
    <cfRule type="expression" dxfId="9113" priority="855">
      <formula>INDIRECT("K"&amp;ROW())="PPP"</formula>
    </cfRule>
    <cfRule type="expression" dxfId="9112" priority="856">
      <formula>INDIRECT("K"&amp;ROW())="Author"</formula>
    </cfRule>
  </conditionalFormatting>
  <conditionalFormatting sqref="K56 C56">
    <cfRule type="expression" dxfId="9111" priority="849">
      <formula>INDIRECT("K"&amp;ROW())="Office"</formula>
    </cfRule>
    <cfRule type="expression" dxfId="9110" priority="850">
      <formula>INDIRECT("K"&amp;ROW())="Editor"</formula>
    </cfRule>
    <cfRule type="expression" dxfId="9109" priority="851">
      <formula>INDIRECT("K"&amp;ROW())="PPP"</formula>
    </cfRule>
    <cfRule type="expression" dxfId="9108" priority="852">
      <formula>INDIRECT("K"&amp;ROW())="Author"</formula>
    </cfRule>
  </conditionalFormatting>
  <conditionalFormatting sqref="D56:E56 I56 B56">
    <cfRule type="expression" dxfId="9107" priority="845">
      <formula>INDIRECT("K"&amp;ROW())="Office"</formula>
    </cfRule>
    <cfRule type="expression" dxfId="9106" priority="846">
      <formula>INDIRECT("K"&amp;ROW())="Editor"</formula>
    </cfRule>
    <cfRule type="expression" dxfId="9105" priority="847">
      <formula>INDIRECT("K"&amp;ROW())="PPP"</formula>
    </cfRule>
    <cfRule type="expression" dxfId="9104" priority="848">
      <formula>INDIRECT("K"&amp;ROW())="Author"</formula>
    </cfRule>
  </conditionalFormatting>
  <conditionalFormatting sqref="J56">
    <cfRule type="expression" dxfId="9103" priority="841">
      <formula>INDIRECT("K"&amp;ROW())="Office"</formula>
    </cfRule>
    <cfRule type="expression" dxfId="9102" priority="842">
      <formula>INDIRECT("K"&amp;ROW())="Editor"</formula>
    </cfRule>
    <cfRule type="expression" dxfId="9101" priority="843">
      <formula>INDIRECT("K"&amp;ROW())="PPP"</formula>
    </cfRule>
    <cfRule type="expression" dxfId="9100" priority="844">
      <formula>INDIRECT("K"&amp;ROW())="Author"</formula>
    </cfRule>
  </conditionalFormatting>
  <conditionalFormatting sqref="G56">
    <cfRule type="expression" dxfId="9099" priority="837">
      <formula>INDIRECT("K"&amp;ROW())="Office"</formula>
    </cfRule>
    <cfRule type="expression" dxfId="9098" priority="838">
      <formula>INDIRECT("K"&amp;ROW())="Editor"</formula>
    </cfRule>
    <cfRule type="expression" dxfId="9097" priority="839">
      <formula>INDIRECT("K"&amp;ROW())="PPP"</formula>
    </cfRule>
    <cfRule type="expression" dxfId="9096" priority="840">
      <formula>INDIRECT("K"&amp;ROW())="Author"</formula>
    </cfRule>
  </conditionalFormatting>
  <conditionalFormatting sqref="A56">
    <cfRule type="expression" dxfId="9095" priority="833">
      <formula>INDIRECT("K"&amp;ROW())="Office"</formula>
    </cfRule>
    <cfRule type="expression" dxfId="9094" priority="834">
      <formula>INDIRECT("K"&amp;ROW())="Editor"</formula>
    </cfRule>
    <cfRule type="expression" dxfId="9093" priority="835">
      <formula>INDIRECT("K"&amp;ROW())="PPP"</formula>
    </cfRule>
    <cfRule type="expression" dxfId="9092" priority="836">
      <formula>INDIRECT("K"&amp;ROW())="Author"</formula>
    </cfRule>
  </conditionalFormatting>
  <conditionalFormatting sqref="F56">
    <cfRule type="expression" dxfId="9091" priority="829">
      <formula>INDIRECT("K"&amp;ROW())="Office"</formula>
    </cfRule>
    <cfRule type="expression" dxfId="9090" priority="830">
      <formula>INDIRECT("K"&amp;ROW())="Editor"</formula>
    </cfRule>
    <cfRule type="expression" dxfId="9089" priority="831">
      <formula>INDIRECT("K"&amp;ROW())="PPP"</formula>
    </cfRule>
    <cfRule type="expression" dxfId="9088" priority="832">
      <formula>INDIRECT("K"&amp;ROW())="Author"</formula>
    </cfRule>
  </conditionalFormatting>
  <conditionalFormatting sqref="L56">
    <cfRule type="expression" dxfId="9087" priority="825">
      <formula>INDIRECT("K"&amp;ROW())="Office"</formula>
    </cfRule>
    <cfRule type="expression" dxfId="9086" priority="826">
      <formula>INDIRECT("K"&amp;ROW())="Editor"</formula>
    </cfRule>
    <cfRule type="expression" dxfId="9085" priority="827">
      <formula>INDIRECT("K"&amp;ROW())="PPP"</formula>
    </cfRule>
    <cfRule type="expression" dxfId="9084" priority="828">
      <formula>INDIRECT("K"&amp;ROW())="Author"</formula>
    </cfRule>
  </conditionalFormatting>
  <conditionalFormatting sqref="H57">
    <cfRule type="expression" dxfId="9083" priority="821">
      <formula>INDIRECT("K"&amp;ROW())="Office"</formula>
    </cfRule>
    <cfRule type="expression" dxfId="9082" priority="822">
      <formula>INDIRECT("K"&amp;ROW())="Editor"</formula>
    </cfRule>
    <cfRule type="expression" dxfId="9081" priority="823">
      <formula>INDIRECT("K"&amp;ROW())="PPP"</formula>
    </cfRule>
    <cfRule type="expression" dxfId="9080" priority="824">
      <formula>INDIRECT("K"&amp;ROW())="Author"</formula>
    </cfRule>
  </conditionalFormatting>
  <conditionalFormatting sqref="K57 C57">
    <cfRule type="expression" dxfId="9079" priority="817">
      <formula>INDIRECT("K"&amp;ROW())="Office"</formula>
    </cfRule>
    <cfRule type="expression" dxfId="9078" priority="818">
      <formula>INDIRECT("K"&amp;ROW())="Editor"</formula>
    </cfRule>
    <cfRule type="expression" dxfId="9077" priority="819">
      <formula>INDIRECT("K"&amp;ROW())="PPP"</formula>
    </cfRule>
    <cfRule type="expression" dxfId="9076" priority="820">
      <formula>INDIRECT("K"&amp;ROW())="Author"</formula>
    </cfRule>
  </conditionalFormatting>
  <conditionalFormatting sqref="D57:E57 I57 B57">
    <cfRule type="expression" dxfId="9075" priority="813">
      <formula>INDIRECT("K"&amp;ROW())="Office"</formula>
    </cfRule>
    <cfRule type="expression" dxfId="9074" priority="814">
      <formula>INDIRECT("K"&amp;ROW())="Editor"</formula>
    </cfRule>
    <cfRule type="expression" dxfId="9073" priority="815">
      <formula>INDIRECT("K"&amp;ROW())="PPP"</formula>
    </cfRule>
    <cfRule type="expression" dxfId="9072" priority="816">
      <formula>INDIRECT("K"&amp;ROW())="Author"</formula>
    </cfRule>
  </conditionalFormatting>
  <conditionalFormatting sqref="J57">
    <cfRule type="expression" dxfId="9071" priority="809">
      <formula>INDIRECT("K"&amp;ROW())="Office"</formula>
    </cfRule>
    <cfRule type="expression" dxfId="9070" priority="810">
      <formula>INDIRECT("K"&amp;ROW())="Editor"</formula>
    </cfRule>
    <cfRule type="expression" dxfId="9069" priority="811">
      <formula>INDIRECT("K"&amp;ROW())="PPP"</formula>
    </cfRule>
    <cfRule type="expression" dxfId="9068" priority="812">
      <formula>INDIRECT("K"&amp;ROW())="Author"</formula>
    </cfRule>
  </conditionalFormatting>
  <conditionalFormatting sqref="G57">
    <cfRule type="expression" dxfId="9067" priority="805">
      <formula>INDIRECT("K"&amp;ROW())="Office"</formula>
    </cfRule>
    <cfRule type="expression" dxfId="9066" priority="806">
      <formula>INDIRECT("K"&amp;ROW())="Editor"</formula>
    </cfRule>
    <cfRule type="expression" dxfId="9065" priority="807">
      <formula>INDIRECT("K"&amp;ROW())="PPP"</formula>
    </cfRule>
    <cfRule type="expression" dxfId="9064" priority="808">
      <formula>INDIRECT("K"&amp;ROW())="Author"</formula>
    </cfRule>
  </conditionalFormatting>
  <conditionalFormatting sqref="A57">
    <cfRule type="expression" dxfId="9063" priority="801">
      <formula>INDIRECT("K"&amp;ROW())="Office"</formula>
    </cfRule>
    <cfRule type="expression" dxfId="9062" priority="802">
      <formula>INDIRECT("K"&amp;ROW())="Editor"</formula>
    </cfRule>
    <cfRule type="expression" dxfId="9061" priority="803">
      <formula>INDIRECT("K"&amp;ROW())="PPP"</formula>
    </cfRule>
    <cfRule type="expression" dxfId="9060" priority="804">
      <formula>INDIRECT("K"&amp;ROW())="Author"</formula>
    </cfRule>
  </conditionalFormatting>
  <conditionalFormatting sqref="F57">
    <cfRule type="expression" dxfId="9059" priority="797">
      <formula>INDIRECT("K"&amp;ROW())="Office"</formula>
    </cfRule>
    <cfRule type="expression" dxfId="9058" priority="798">
      <formula>INDIRECT("K"&amp;ROW())="Editor"</formula>
    </cfRule>
    <cfRule type="expression" dxfId="9057" priority="799">
      <formula>INDIRECT("K"&amp;ROW())="PPP"</formula>
    </cfRule>
    <cfRule type="expression" dxfId="9056" priority="800">
      <formula>INDIRECT("K"&amp;ROW())="Author"</formula>
    </cfRule>
  </conditionalFormatting>
  <conditionalFormatting sqref="L57">
    <cfRule type="expression" dxfId="9055" priority="793">
      <formula>INDIRECT("K"&amp;ROW())="Office"</formula>
    </cfRule>
    <cfRule type="expression" dxfId="9054" priority="794">
      <formula>INDIRECT("K"&amp;ROW())="Editor"</formula>
    </cfRule>
    <cfRule type="expression" dxfId="9053" priority="795">
      <formula>INDIRECT("K"&amp;ROW())="PPP"</formula>
    </cfRule>
    <cfRule type="expression" dxfId="9052" priority="796">
      <formula>INDIRECT("K"&amp;ROW())="Author"</formula>
    </cfRule>
  </conditionalFormatting>
  <conditionalFormatting sqref="H58">
    <cfRule type="expression" dxfId="9051" priority="789">
      <formula>INDIRECT("K"&amp;ROW())="Office"</formula>
    </cfRule>
    <cfRule type="expression" dxfId="9050" priority="790">
      <formula>INDIRECT("K"&amp;ROW())="Editor"</formula>
    </cfRule>
    <cfRule type="expression" dxfId="9049" priority="791">
      <formula>INDIRECT("K"&amp;ROW())="PPP"</formula>
    </cfRule>
    <cfRule type="expression" dxfId="9048" priority="792">
      <formula>INDIRECT("K"&amp;ROW())="Author"</formula>
    </cfRule>
  </conditionalFormatting>
  <conditionalFormatting sqref="K58 C58">
    <cfRule type="expression" dxfId="9047" priority="785">
      <formula>INDIRECT("K"&amp;ROW())="Office"</formula>
    </cfRule>
    <cfRule type="expression" dxfId="9046" priority="786">
      <formula>INDIRECT("K"&amp;ROW())="Editor"</formula>
    </cfRule>
    <cfRule type="expression" dxfId="9045" priority="787">
      <formula>INDIRECT("K"&amp;ROW())="PPP"</formula>
    </cfRule>
    <cfRule type="expression" dxfId="9044" priority="788">
      <formula>INDIRECT("K"&amp;ROW())="Author"</formula>
    </cfRule>
  </conditionalFormatting>
  <conditionalFormatting sqref="D58:E58 I58 B58">
    <cfRule type="expression" dxfId="9043" priority="781">
      <formula>INDIRECT("K"&amp;ROW())="Office"</formula>
    </cfRule>
    <cfRule type="expression" dxfId="9042" priority="782">
      <formula>INDIRECT("K"&amp;ROW())="Editor"</formula>
    </cfRule>
    <cfRule type="expression" dxfId="9041" priority="783">
      <formula>INDIRECT("K"&amp;ROW())="PPP"</formula>
    </cfRule>
    <cfRule type="expression" dxfId="9040" priority="784">
      <formula>INDIRECT("K"&amp;ROW())="Author"</formula>
    </cfRule>
  </conditionalFormatting>
  <conditionalFormatting sqref="J58">
    <cfRule type="expression" dxfId="9039" priority="777">
      <formula>INDIRECT("K"&amp;ROW())="Office"</formula>
    </cfRule>
    <cfRule type="expression" dxfId="9038" priority="778">
      <formula>INDIRECT("K"&amp;ROW())="Editor"</formula>
    </cfRule>
    <cfRule type="expression" dxfId="9037" priority="779">
      <formula>INDIRECT("K"&amp;ROW())="PPP"</formula>
    </cfRule>
    <cfRule type="expression" dxfId="9036" priority="780">
      <formula>INDIRECT("K"&amp;ROW())="Author"</formula>
    </cfRule>
  </conditionalFormatting>
  <conditionalFormatting sqref="G58">
    <cfRule type="expression" dxfId="9035" priority="773">
      <formula>INDIRECT("K"&amp;ROW())="Office"</formula>
    </cfRule>
    <cfRule type="expression" dxfId="9034" priority="774">
      <formula>INDIRECT("K"&amp;ROW())="Editor"</formula>
    </cfRule>
    <cfRule type="expression" dxfId="9033" priority="775">
      <formula>INDIRECT("K"&amp;ROW())="PPP"</formula>
    </cfRule>
    <cfRule type="expression" dxfId="9032" priority="776">
      <formula>INDIRECT("K"&amp;ROW())="Author"</formula>
    </cfRule>
  </conditionalFormatting>
  <conditionalFormatting sqref="A58">
    <cfRule type="expression" dxfId="9031" priority="769">
      <formula>INDIRECT("K"&amp;ROW())="Office"</formula>
    </cfRule>
    <cfRule type="expression" dxfId="9030" priority="770">
      <formula>INDIRECT("K"&amp;ROW())="Editor"</formula>
    </cfRule>
    <cfRule type="expression" dxfId="9029" priority="771">
      <formula>INDIRECT("K"&amp;ROW())="PPP"</formula>
    </cfRule>
    <cfRule type="expression" dxfId="9028" priority="772">
      <formula>INDIRECT("K"&amp;ROW())="Author"</formula>
    </cfRule>
  </conditionalFormatting>
  <conditionalFormatting sqref="F58">
    <cfRule type="expression" dxfId="9027" priority="765">
      <formula>INDIRECT("K"&amp;ROW())="Office"</formula>
    </cfRule>
    <cfRule type="expression" dxfId="9026" priority="766">
      <formula>INDIRECT("K"&amp;ROW())="Editor"</formula>
    </cfRule>
    <cfRule type="expression" dxfId="9025" priority="767">
      <formula>INDIRECT("K"&amp;ROW())="PPP"</formula>
    </cfRule>
    <cfRule type="expression" dxfId="9024" priority="768">
      <formula>INDIRECT("K"&amp;ROW())="Author"</formula>
    </cfRule>
  </conditionalFormatting>
  <conditionalFormatting sqref="L58">
    <cfRule type="expression" dxfId="9023" priority="761">
      <formula>INDIRECT("K"&amp;ROW())="Office"</formula>
    </cfRule>
    <cfRule type="expression" dxfId="9022" priority="762">
      <formula>INDIRECT("K"&amp;ROW())="Editor"</formula>
    </cfRule>
    <cfRule type="expression" dxfId="9021" priority="763">
      <formula>INDIRECT("K"&amp;ROW())="PPP"</formula>
    </cfRule>
    <cfRule type="expression" dxfId="9020" priority="764">
      <formula>INDIRECT("K"&amp;ROW())="Author"</formula>
    </cfRule>
  </conditionalFormatting>
  <conditionalFormatting sqref="H59">
    <cfRule type="expression" dxfId="9019" priority="757">
      <formula>INDIRECT("K"&amp;ROW())="Office"</formula>
    </cfRule>
    <cfRule type="expression" dxfId="9018" priority="758">
      <formula>INDIRECT("K"&amp;ROW())="Editor"</formula>
    </cfRule>
    <cfRule type="expression" dxfId="9017" priority="759">
      <formula>INDIRECT("K"&amp;ROW())="PPP"</formula>
    </cfRule>
    <cfRule type="expression" dxfId="9016" priority="760">
      <formula>INDIRECT("K"&amp;ROW())="Author"</formula>
    </cfRule>
  </conditionalFormatting>
  <conditionalFormatting sqref="K59 C59">
    <cfRule type="expression" dxfId="9015" priority="753">
      <formula>INDIRECT("K"&amp;ROW())="Office"</formula>
    </cfRule>
    <cfRule type="expression" dxfId="9014" priority="754">
      <formula>INDIRECT("K"&amp;ROW())="Editor"</formula>
    </cfRule>
    <cfRule type="expression" dxfId="9013" priority="755">
      <formula>INDIRECT("K"&amp;ROW())="PPP"</formula>
    </cfRule>
    <cfRule type="expression" dxfId="9012" priority="756">
      <formula>INDIRECT("K"&amp;ROW())="Author"</formula>
    </cfRule>
  </conditionalFormatting>
  <conditionalFormatting sqref="D59:E59 I59 B59">
    <cfRule type="expression" dxfId="9011" priority="749">
      <formula>INDIRECT("K"&amp;ROW())="Office"</formula>
    </cfRule>
    <cfRule type="expression" dxfId="9010" priority="750">
      <formula>INDIRECT("K"&amp;ROW())="Editor"</formula>
    </cfRule>
    <cfRule type="expression" dxfId="9009" priority="751">
      <formula>INDIRECT("K"&amp;ROW())="PPP"</formula>
    </cfRule>
    <cfRule type="expression" dxfId="9008" priority="752">
      <formula>INDIRECT("K"&amp;ROW())="Author"</formula>
    </cfRule>
  </conditionalFormatting>
  <conditionalFormatting sqref="J59">
    <cfRule type="expression" dxfId="9007" priority="745">
      <formula>INDIRECT("K"&amp;ROW())="Office"</formula>
    </cfRule>
    <cfRule type="expression" dxfId="9006" priority="746">
      <formula>INDIRECT("K"&amp;ROW())="Editor"</formula>
    </cfRule>
    <cfRule type="expression" dxfId="9005" priority="747">
      <formula>INDIRECT("K"&amp;ROW())="PPP"</formula>
    </cfRule>
    <cfRule type="expression" dxfId="9004" priority="748">
      <formula>INDIRECT("K"&amp;ROW())="Author"</formula>
    </cfRule>
  </conditionalFormatting>
  <conditionalFormatting sqref="G59">
    <cfRule type="expression" dxfId="9003" priority="741">
      <formula>INDIRECT("K"&amp;ROW())="Office"</formula>
    </cfRule>
    <cfRule type="expression" dxfId="9002" priority="742">
      <formula>INDIRECT("K"&amp;ROW())="Editor"</formula>
    </cfRule>
    <cfRule type="expression" dxfId="9001" priority="743">
      <formula>INDIRECT("K"&amp;ROW())="PPP"</formula>
    </cfRule>
    <cfRule type="expression" dxfId="9000" priority="744">
      <formula>INDIRECT("K"&amp;ROW())="Author"</formula>
    </cfRule>
  </conditionalFormatting>
  <conditionalFormatting sqref="A59">
    <cfRule type="expression" dxfId="8999" priority="737">
      <formula>INDIRECT("K"&amp;ROW())="Office"</formula>
    </cfRule>
    <cfRule type="expression" dxfId="8998" priority="738">
      <formula>INDIRECT("K"&amp;ROW())="Editor"</formula>
    </cfRule>
    <cfRule type="expression" dxfId="8997" priority="739">
      <formula>INDIRECT("K"&amp;ROW())="PPP"</formula>
    </cfRule>
    <cfRule type="expression" dxfId="8996" priority="740">
      <formula>INDIRECT("K"&amp;ROW())="Author"</formula>
    </cfRule>
  </conditionalFormatting>
  <conditionalFormatting sqref="F59">
    <cfRule type="expression" dxfId="8995" priority="733">
      <formula>INDIRECT("K"&amp;ROW())="Office"</formula>
    </cfRule>
    <cfRule type="expression" dxfId="8994" priority="734">
      <formula>INDIRECT("K"&amp;ROW())="Editor"</formula>
    </cfRule>
    <cfRule type="expression" dxfId="8993" priority="735">
      <formula>INDIRECT("K"&amp;ROW())="PPP"</formula>
    </cfRule>
    <cfRule type="expression" dxfId="8992" priority="736">
      <formula>INDIRECT("K"&amp;ROW())="Author"</formula>
    </cfRule>
  </conditionalFormatting>
  <conditionalFormatting sqref="L59">
    <cfRule type="expression" dxfId="8991" priority="729">
      <formula>INDIRECT("K"&amp;ROW())="Office"</formula>
    </cfRule>
    <cfRule type="expression" dxfId="8990" priority="730">
      <formula>INDIRECT("K"&amp;ROW())="Editor"</formula>
    </cfRule>
    <cfRule type="expression" dxfId="8989" priority="731">
      <formula>INDIRECT("K"&amp;ROW())="PPP"</formula>
    </cfRule>
    <cfRule type="expression" dxfId="8988" priority="732">
      <formula>INDIRECT("K"&amp;ROW())="Author"</formula>
    </cfRule>
  </conditionalFormatting>
  <conditionalFormatting sqref="H60">
    <cfRule type="expression" dxfId="8987" priority="725">
      <formula>INDIRECT("K"&amp;ROW())="Office"</formula>
    </cfRule>
    <cfRule type="expression" dxfId="8986" priority="726">
      <formula>INDIRECT("K"&amp;ROW())="Editor"</formula>
    </cfRule>
    <cfRule type="expression" dxfId="8985" priority="727">
      <formula>INDIRECT("K"&amp;ROW())="PPP"</formula>
    </cfRule>
    <cfRule type="expression" dxfId="8984" priority="728">
      <formula>INDIRECT("K"&amp;ROW())="Author"</formula>
    </cfRule>
  </conditionalFormatting>
  <conditionalFormatting sqref="K60 C60">
    <cfRule type="expression" dxfId="8983" priority="721">
      <formula>INDIRECT("K"&amp;ROW())="Office"</formula>
    </cfRule>
    <cfRule type="expression" dxfId="8982" priority="722">
      <formula>INDIRECT("K"&amp;ROW())="Editor"</formula>
    </cfRule>
    <cfRule type="expression" dxfId="8981" priority="723">
      <formula>INDIRECT("K"&amp;ROW())="PPP"</formula>
    </cfRule>
    <cfRule type="expression" dxfId="8980" priority="724">
      <formula>INDIRECT("K"&amp;ROW())="Author"</formula>
    </cfRule>
  </conditionalFormatting>
  <conditionalFormatting sqref="D60:E60 I60 B60">
    <cfRule type="expression" dxfId="8979" priority="717">
      <formula>INDIRECT("K"&amp;ROW())="Office"</formula>
    </cfRule>
    <cfRule type="expression" dxfId="8978" priority="718">
      <formula>INDIRECT("K"&amp;ROW())="Editor"</formula>
    </cfRule>
    <cfRule type="expression" dxfId="8977" priority="719">
      <formula>INDIRECT("K"&amp;ROW())="PPP"</formula>
    </cfRule>
    <cfRule type="expression" dxfId="8976" priority="720">
      <formula>INDIRECT("K"&amp;ROW())="Author"</formula>
    </cfRule>
  </conditionalFormatting>
  <conditionalFormatting sqref="J60">
    <cfRule type="expression" dxfId="8975" priority="713">
      <formula>INDIRECT("K"&amp;ROW())="Office"</formula>
    </cfRule>
    <cfRule type="expression" dxfId="8974" priority="714">
      <formula>INDIRECT("K"&amp;ROW())="Editor"</formula>
    </cfRule>
    <cfRule type="expression" dxfId="8973" priority="715">
      <formula>INDIRECT("K"&amp;ROW())="PPP"</formula>
    </cfRule>
    <cfRule type="expression" dxfId="8972" priority="716">
      <formula>INDIRECT("K"&amp;ROW())="Author"</formula>
    </cfRule>
  </conditionalFormatting>
  <conditionalFormatting sqref="G60">
    <cfRule type="expression" dxfId="8971" priority="709">
      <formula>INDIRECT("K"&amp;ROW())="Office"</formula>
    </cfRule>
    <cfRule type="expression" dxfId="8970" priority="710">
      <formula>INDIRECT("K"&amp;ROW())="Editor"</formula>
    </cfRule>
    <cfRule type="expression" dxfId="8969" priority="711">
      <formula>INDIRECT("K"&amp;ROW())="PPP"</formula>
    </cfRule>
    <cfRule type="expression" dxfId="8968" priority="712">
      <formula>INDIRECT("K"&amp;ROW())="Author"</formula>
    </cfRule>
  </conditionalFormatting>
  <conditionalFormatting sqref="A60">
    <cfRule type="expression" dxfId="8967" priority="705">
      <formula>INDIRECT("K"&amp;ROW())="Office"</formula>
    </cfRule>
    <cfRule type="expression" dxfId="8966" priority="706">
      <formula>INDIRECT("K"&amp;ROW())="Editor"</formula>
    </cfRule>
    <cfRule type="expression" dxfId="8965" priority="707">
      <formula>INDIRECT("K"&amp;ROW())="PPP"</formula>
    </cfRule>
    <cfRule type="expression" dxfId="8964" priority="708">
      <formula>INDIRECT("K"&amp;ROW())="Author"</formula>
    </cfRule>
  </conditionalFormatting>
  <conditionalFormatting sqref="F60">
    <cfRule type="expression" dxfId="8963" priority="701">
      <formula>INDIRECT("K"&amp;ROW())="Office"</formula>
    </cfRule>
    <cfRule type="expression" dxfId="8962" priority="702">
      <formula>INDIRECT("K"&amp;ROW())="Editor"</formula>
    </cfRule>
    <cfRule type="expression" dxfId="8961" priority="703">
      <formula>INDIRECT("K"&amp;ROW())="PPP"</formula>
    </cfRule>
    <cfRule type="expression" dxfId="8960" priority="704">
      <formula>INDIRECT("K"&amp;ROW())="Author"</formula>
    </cfRule>
  </conditionalFormatting>
  <conditionalFormatting sqref="L60">
    <cfRule type="expression" dxfId="8959" priority="697">
      <formula>INDIRECT("K"&amp;ROW())="Office"</formula>
    </cfRule>
    <cfRule type="expression" dxfId="8958" priority="698">
      <formula>INDIRECT("K"&amp;ROW())="Editor"</formula>
    </cfRule>
    <cfRule type="expression" dxfId="8957" priority="699">
      <formula>INDIRECT("K"&amp;ROW())="PPP"</formula>
    </cfRule>
    <cfRule type="expression" dxfId="8956" priority="700">
      <formula>INDIRECT("K"&amp;ROW())="Author"</formula>
    </cfRule>
  </conditionalFormatting>
  <conditionalFormatting sqref="H61">
    <cfRule type="expression" dxfId="8955" priority="693">
      <formula>INDIRECT("K"&amp;ROW())="Office"</formula>
    </cfRule>
    <cfRule type="expression" dxfId="8954" priority="694">
      <formula>INDIRECT("K"&amp;ROW())="Editor"</formula>
    </cfRule>
    <cfRule type="expression" dxfId="8953" priority="695">
      <formula>INDIRECT("K"&amp;ROW())="PPP"</formula>
    </cfRule>
    <cfRule type="expression" dxfId="8952" priority="696">
      <formula>INDIRECT("K"&amp;ROW())="Author"</formula>
    </cfRule>
  </conditionalFormatting>
  <conditionalFormatting sqref="K61 C61">
    <cfRule type="expression" dxfId="8951" priority="689">
      <formula>INDIRECT("K"&amp;ROW())="Office"</formula>
    </cfRule>
    <cfRule type="expression" dxfId="8950" priority="690">
      <formula>INDIRECT("K"&amp;ROW())="Editor"</formula>
    </cfRule>
    <cfRule type="expression" dxfId="8949" priority="691">
      <formula>INDIRECT("K"&amp;ROW())="PPP"</formula>
    </cfRule>
    <cfRule type="expression" dxfId="8948" priority="692">
      <formula>INDIRECT("K"&amp;ROW())="Author"</formula>
    </cfRule>
  </conditionalFormatting>
  <conditionalFormatting sqref="D61:E61 I61 B61">
    <cfRule type="expression" dxfId="8947" priority="685">
      <formula>INDIRECT("K"&amp;ROW())="Office"</formula>
    </cfRule>
    <cfRule type="expression" dxfId="8946" priority="686">
      <formula>INDIRECT("K"&amp;ROW())="Editor"</formula>
    </cfRule>
    <cfRule type="expression" dxfId="8945" priority="687">
      <formula>INDIRECT("K"&amp;ROW())="PPP"</formula>
    </cfRule>
    <cfRule type="expression" dxfId="8944" priority="688">
      <formula>INDIRECT("K"&amp;ROW())="Author"</formula>
    </cfRule>
  </conditionalFormatting>
  <conditionalFormatting sqref="J61">
    <cfRule type="expression" dxfId="8943" priority="681">
      <formula>INDIRECT("K"&amp;ROW())="Office"</formula>
    </cfRule>
    <cfRule type="expression" dxfId="8942" priority="682">
      <formula>INDIRECT("K"&amp;ROW())="Editor"</formula>
    </cfRule>
    <cfRule type="expression" dxfId="8941" priority="683">
      <formula>INDIRECT("K"&amp;ROW())="PPP"</formula>
    </cfRule>
    <cfRule type="expression" dxfId="8940" priority="684">
      <formula>INDIRECT("K"&amp;ROW())="Author"</formula>
    </cfRule>
  </conditionalFormatting>
  <conditionalFormatting sqref="G61">
    <cfRule type="expression" dxfId="8939" priority="677">
      <formula>INDIRECT("K"&amp;ROW())="Office"</formula>
    </cfRule>
    <cfRule type="expression" dxfId="8938" priority="678">
      <formula>INDIRECT("K"&amp;ROW())="Editor"</formula>
    </cfRule>
    <cfRule type="expression" dxfId="8937" priority="679">
      <formula>INDIRECT("K"&amp;ROW())="PPP"</formula>
    </cfRule>
    <cfRule type="expression" dxfId="8936" priority="680">
      <formula>INDIRECT("K"&amp;ROW())="Author"</formula>
    </cfRule>
  </conditionalFormatting>
  <conditionalFormatting sqref="A61">
    <cfRule type="expression" dxfId="8935" priority="673">
      <formula>INDIRECT("K"&amp;ROW())="Office"</formula>
    </cfRule>
    <cfRule type="expression" dxfId="8934" priority="674">
      <formula>INDIRECT("K"&amp;ROW())="Editor"</formula>
    </cfRule>
    <cfRule type="expression" dxfId="8933" priority="675">
      <formula>INDIRECT("K"&amp;ROW())="PPP"</formula>
    </cfRule>
    <cfRule type="expression" dxfId="8932" priority="676">
      <formula>INDIRECT("K"&amp;ROW())="Author"</formula>
    </cfRule>
  </conditionalFormatting>
  <conditionalFormatting sqref="F61">
    <cfRule type="expression" dxfId="8931" priority="669">
      <formula>INDIRECT("K"&amp;ROW())="Office"</formula>
    </cfRule>
    <cfRule type="expression" dxfId="8930" priority="670">
      <formula>INDIRECT("K"&amp;ROW())="Editor"</formula>
    </cfRule>
    <cfRule type="expression" dxfId="8929" priority="671">
      <formula>INDIRECT("K"&amp;ROW())="PPP"</formula>
    </cfRule>
    <cfRule type="expression" dxfId="8928" priority="672">
      <formula>INDIRECT("K"&amp;ROW())="Author"</formula>
    </cfRule>
  </conditionalFormatting>
  <conditionalFormatting sqref="L61">
    <cfRule type="expression" dxfId="8927" priority="665">
      <formula>INDIRECT("K"&amp;ROW())="Office"</formula>
    </cfRule>
    <cfRule type="expression" dxfId="8926" priority="666">
      <formula>INDIRECT("K"&amp;ROW())="Editor"</formula>
    </cfRule>
    <cfRule type="expression" dxfId="8925" priority="667">
      <formula>INDIRECT("K"&amp;ROW())="PPP"</formula>
    </cfRule>
    <cfRule type="expression" dxfId="8924" priority="668">
      <formula>INDIRECT("K"&amp;ROW())="Author"</formula>
    </cfRule>
  </conditionalFormatting>
  <conditionalFormatting sqref="H62">
    <cfRule type="expression" dxfId="8923" priority="661">
      <formula>INDIRECT("K"&amp;ROW())="Office"</formula>
    </cfRule>
    <cfRule type="expression" dxfId="8922" priority="662">
      <formula>INDIRECT("K"&amp;ROW())="Editor"</formula>
    </cfRule>
    <cfRule type="expression" dxfId="8921" priority="663">
      <formula>INDIRECT("K"&amp;ROW())="PPP"</formula>
    </cfRule>
    <cfRule type="expression" dxfId="8920" priority="664">
      <formula>INDIRECT("K"&amp;ROW())="Author"</formula>
    </cfRule>
  </conditionalFormatting>
  <conditionalFormatting sqref="K62 C62">
    <cfRule type="expression" dxfId="8919" priority="657">
      <formula>INDIRECT("K"&amp;ROW())="Office"</formula>
    </cfRule>
    <cfRule type="expression" dxfId="8918" priority="658">
      <formula>INDIRECT("K"&amp;ROW())="Editor"</formula>
    </cfRule>
    <cfRule type="expression" dxfId="8917" priority="659">
      <formula>INDIRECT("K"&amp;ROW())="PPP"</formula>
    </cfRule>
    <cfRule type="expression" dxfId="8916" priority="660">
      <formula>INDIRECT("K"&amp;ROW())="Author"</formula>
    </cfRule>
  </conditionalFormatting>
  <conditionalFormatting sqref="D62:E62 I62 B62">
    <cfRule type="expression" dxfId="8915" priority="653">
      <formula>INDIRECT("K"&amp;ROW())="Office"</formula>
    </cfRule>
    <cfRule type="expression" dxfId="8914" priority="654">
      <formula>INDIRECT("K"&amp;ROW())="Editor"</formula>
    </cfRule>
    <cfRule type="expression" dxfId="8913" priority="655">
      <formula>INDIRECT("K"&amp;ROW())="PPP"</formula>
    </cfRule>
    <cfRule type="expression" dxfId="8912" priority="656">
      <formula>INDIRECT("K"&amp;ROW())="Author"</formula>
    </cfRule>
  </conditionalFormatting>
  <conditionalFormatting sqref="J62">
    <cfRule type="expression" dxfId="8911" priority="649">
      <formula>INDIRECT("K"&amp;ROW())="Office"</formula>
    </cfRule>
    <cfRule type="expression" dxfId="8910" priority="650">
      <formula>INDIRECT("K"&amp;ROW())="Editor"</formula>
    </cfRule>
    <cfRule type="expression" dxfId="8909" priority="651">
      <formula>INDIRECT("K"&amp;ROW())="PPP"</formula>
    </cfRule>
    <cfRule type="expression" dxfId="8908" priority="652">
      <formula>INDIRECT("K"&amp;ROW())="Author"</formula>
    </cfRule>
  </conditionalFormatting>
  <conditionalFormatting sqref="G62">
    <cfRule type="expression" dxfId="8907" priority="645">
      <formula>INDIRECT("K"&amp;ROW())="Office"</formula>
    </cfRule>
    <cfRule type="expression" dxfId="8906" priority="646">
      <formula>INDIRECT("K"&amp;ROW())="Editor"</formula>
    </cfRule>
    <cfRule type="expression" dxfId="8905" priority="647">
      <formula>INDIRECT("K"&amp;ROW())="PPP"</formula>
    </cfRule>
    <cfRule type="expression" dxfId="8904" priority="648">
      <formula>INDIRECT("K"&amp;ROW())="Author"</formula>
    </cfRule>
  </conditionalFormatting>
  <conditionalFormatting sqref="A62">
    <cfRule type="expression" dxfId="8903" priority="641">
      <formula>INDIRECT("K"&amp;ROW())="Office"</formula>
    </cfRule>
    <cfRule type="expression" dxfId="8902" priority="642">
      <formula>INDIRECT("K"&amp;ROW())="Editor"</formula>
    </cfRule>
    <cfRule type="expression" dxfId="8901" priority="643">
      <formula>INDIRECT("K"&amp;ROW())="PPP"</formula>
    </cfRule>
    <cfRule type="expression" dxfId="8900" priority="644">
      <formula>INDIRECT("K"&amp;ROW())="Author"</formula>
    </cfRule>
  </conditionalFormatting>
  <conditionalFormatting sqref="F62">
    <cfRule type="expression" dxfId="8899" priority="637">
      <formula>INDIRECT("K"&amp;ROW())="Office"</formula>
    </cfRule>
    <cfRule type="expression" dxfId="8898" priority="638">
      <formula>INDIRECT("K"&amp;ROW())="Editor"</formula>
    </cfRule>
    <cfRule type="expression" dxfId="8897" priority="639">
      <formula>INDIRECT("K"&amp;ROW())="PPP"</formula>
    </cfRule>
    <cfRule type="expression" dxfId="8896" priority="640">
      <formula>INDIRECT("K"&amp;ROW())="Author"</formula>
    </cfRule>
  </conditionalFormatting>
  <conditionalFormatting sqref="L62">
    <cfRule type="expression" dxfId="8895" priority="633">
      <formula>INDIRECT("K"&amp;ROW())="Office"</formula>
    </cfRule>
    <cfRule type="expression" dxfId="8894" priority="634">
      <formula>INDIRECT("K"&amp;ROW())="Editor"</formula>
    </cfRule>
    <cfRule type="expression" dxfId="8893" priority="635">
      <formula>INDIRECT("K"&amp;ROW())="PPP"</formula>
    </cfRule>
    <cfRule type="expression" dxfId="8892" priority="636">
      <formula>INDIRECT("K"&amp;ROW())="Author"</formula>
    </cfRule>
  </conditionalFormatting>
  <conditionalFormatting sqref="H63">
    <cfRule type="expression" dxfId="8891" priority="601">
      <formula>INDIRECT("K"&amp;ROW())="Office"</formula>
    </cfRule>
    <cfRule type="expression" dxfId="8890" priority="602">
      <formula>INDIRECT("K"&amp;ROW())="Editor"</formula>
    </cfRule>
    <cfRule type="expression" dxfId="8889" priority="603">
      <formula>INDIRECT("K"&amp;ROW())="PPP"</formula>
    </cfRule>
    <cfRule type="expression" dxfId="8888" priority="604">
      <formula>INDIRECT("K"&amp;ROW())="Author"</formula>
    </cfRule>
  </conditionalFormatting>
  <conditionalFormatting sqref="K63 C63">
    <cfRule type="expression" dxfId="8887" priority="597">
      <formula>INDIRECT("K"&amp;ROW())="Office"</formula>
    </cfRule>
    <cfRule type="expression" dxfId="8886" priority="598">
      <formula>INDIRECT("K"&amp;ROW())="Editor"</formula>
    </cfRule>
    <cfRule type="expression" dxfId="8885" priority="599">
      <formula>INDIRECT("K"&amp;ROW())="PPP"</formula>
    </cfRule>
    <cfRule type="expression" dxfId="8884" priority="600">
      <formula>INDIRECT("K"&amp;ROW())="Author"</formula>
    </cfRule>
  </conditionalFormatting>
  <conditionalFormatting sqref="D63:E63 I63 B63">
    <cfRule type="expression" dxfId="8883" priority="593">
      <formula>INDIRECT("K"&amp;ROW())="Office"</formula>
    </cfRule>
    <cfRule type="expression" dxfId="8882" priority="594">
      <formula>INDIRECT("K"&amp;ROW())="Editor"</formula>
    </cfRule>
    <cfRule type="expression" dxfId="8881" priority="595">
      <formula>INDIRECT("K"&amp;ROW())="PPP"</formula>
    </cfRule>
    <cfRule type="expression" dxfId="8880" priority="596">
      <formula>INDIRECT("K"&amp;ROW())="Author"</formula>
    </cfRule>
  </conditionalFormatting>
  <conditionalFormatting sqref="J63">
    <cfRule type="expression" dxfId="8879" priority="589">
      <formula>INDIRECT("K"&amp;ROW())="Office"</formula>
    </cfRule>
    <cfRule type="expression" dxfId="8878" priority="590">
      <formula>INDIRECT("K"&amp;ROW())="Editor"</formula>
    </cfRule>
    <cfRule type="expression" dxfId="8877" priority="591">
      <formula>INDIRECT("K"&amp;ROW())="PPP"</formula>
    </cfRule>
    <cfRule type="expression" dxfId="8876" priority="592">
      <formula>INDIRECT("K"&amp;ROW())="Author"</formula>
    </cfRule>
  </conditionalFormatting>
  <conditionalFormatting sqref="G63">
    <cfRule type="expression" dxfId="8875" priority="585">
      <formula>INDIRECT("K"&amp;ROW())="Office"</formula>
    </cfRule>
    <cfRule type="expression" dxfId="8874" priority="586">
      <formula>INDIRECT("K"&amp;ROW())="Editor"</formula>
    </cfRule>
    <cfRule type="expression" dxfId="8873" priority="587">
      <formula>INDIRECT("K"&amp;ROW())="PPP"</formula>
    </cfRule>
    <cfRule type="expression" dxfId="8872" priority="588">
      <formula>INDIRECT("K"&amp;ROW())="Author"</formula>
    </cfRule>
  </conditionalFormatting>
  <conditionalFormatting sqref="A63">
    <cfRule type="expression" dxfId="8871" priority="581">
      <formula>INDIRECT("K"&amp;ROW())="Office"</formula>
    </cfRule>
    <cfRule type="expression" dxfId="8870" priority="582">
      <formula>INDIRECT("K"&amp;ROW())="Editor"</formula>
    </cfRule>
    <cfRule type="expression" dxfId="8869" priority="583">
      <formula>INDIRECT("K"&amp;ROW())="PPP"</formula>
    </cfRule>
    <cfRule type="expression" dxfId="8868" priority="584">
      <formula>INDIRECT("K"&amp;ROW())="Author"</formula>
    </cfRule>
  </conditionalFormatting>
  <conditionalFormatting sqref="F63">
    <cfRule type="expression" dxfId="8867" priority="577">
      <formula>INDIRECT("K"&amp;ROW())="Office"</formula>
    </cfRule>
    <cfRule type="expression" dxfId="8866" priority="578">
      <formula>INDIRECT("K"&amp;ROW())="Editor"</formula>
    </cfRule>
    <cfRule type="expression" dxfId="8865" priority="579">
      <formula>INDIRECT("K"&amp;ROW())="PPP"</formula>
    </cfRule>
    <cfRule type="expression" dxfId="8864" priority="580">
      <formula>INDIRECT("K"&amp;ROW())="Author"</formula>
    </cfRule>
  </conditionalFormatting>
  <conditionalFormatting sqref="L63">
    <cfRule type="expression" dxfId="8863" priority="573">
      <formula>INDIRECT("K"&amp;ROW())="Office"</formula>
    </cfRule>
    <cfRule type="expression" dxfId="8862" priority="574">
      <formula>INDIRECT("K"&amp;ROW())="Editor"</formula>
    </cfRule>
    <cfRule type="expression" dxfId="8861" priority="575">
      <formula>INDIRECT("K"&amp;ROW())="PPP"</formula>
    </cfRule>
    <cfRule type="expression" dxfId="8860" priority="576">
      <formula>INDIRECT("K"&amp;ROW())="Author"</formula>
    </cfRule>
  </conditionalFormatting>
  <conditionalFormatting sqref="H64">
    <cfRule type="expression" dxfId="8859" priority="569">
      <formula>INDIRECT("K"&amp;ROW())="Office"</formula>
    </cfRule>
    <cfRule type="expression" dxfId="8858" priority="570">
      <formula>INDIRECT("K"&amp;ROW())="Editor"</formula>
    </cfRule>
    <cfRule type="expression" dxfId="8857" priority="571">
      <formula>INDIRECT("K"&amp;ROW())="PPP"</formula>
    </cfRule>
    <cfRule type="expression" dxfId="8856" priority="572">
      <formula>INDIRECT("K"&amp;ROW())="Author"</formula>
    </cfRule>
  </conditionalFormatting>
  <conditionalFormatting sqref="K64 C64">
    <cfRule type="expression" dxfId="8855" priority="565">
      <formula>INDIRECT("K"&amp;ROW())="Office"</formula>
    </cfRule>
    <cfRule type="expression" dxfId="8854" priority="566">
      <formula>INDIRECT("K"&amp;ROW())="Editor"</formula>
    </cfRule>
    <cfRule type="expression" dxfId="8853" priority="567">
      <formula>INDIRECT("K"&amp;ROW())="PPP"</formula>
    </cfRule>
    <cfRule type="expression" dxfId="8852" priority="568">
      <formula>INDIRECT("K"&amp;ROW())="Author"</formula>
    </cfRule>
  </conditionalFormatting>
  <conditionalFormatting sqref="D64:E64 I64 B64">
    <cfRule type="expression" dxfId="8851" priority="561">
      <formula>INDIRECT("K"&amp;ROW())="Office"</formula>
    </cfRule>
    <cfRule type="expression" dxfId="8850" priority="562">
      <formula>INDIRECT("K"&amp;ROW())="Editor"</formula>
    </cfRule>
    <cfRule type="expression" dxfId="8849" priority="563">
      <formula>INDIRECT("K"&amp;ROW())="PPP"</formula>
    </cfRule>
    <cfRule type="expression" dxfId="8848" priority="564">
      <formula>INDIRECT("K"&amp;ROW())="Author"</formula>
    </cfRule>
  </conditionalFormatting>
  <conditionalFormatting sqref="J64">
    <cfRule type="expression" dxfId="8847" priority="557">
      <formula>INDIRECT("K"&amp;ROW())="Office"</formula>
    </cfRule>
    <cfRule type="expression" dxfId="8846" priority="558">
      <formula>INDIRECT("K"&amp;ROW())="Editor"</formula>
    </cfRule>
    <cfRule type="expression" dxfId="8845" priority="559">
      <formula>INDIRECT("K"&amp;ROW())="PPP"</formula>
    </cfRule>
    <cfRule type="expression" dxfId="8844" priority="560">
      <formula>INDIRECT("K"&amp;ROW())="Author"</formula>
    </cfRule>
  </conditionalFormatting>
  <conditionalFormatting sqref="G64">
    <cfRule type="expression" dxfId="8843" priority="553">
      <formula>INDIRECT("K"&amp;ROW())="Office"</formula>
    </cfRule>
    <cfRule type="expression" dxfId="8842" priority="554">
      <formula>INDIRECT("K"&amp;ROW())="Editor"</formula>
    </cfRule>
    <cfRule type="expression" dxfId="8841" priority="555">
      <formula>INDIRECT("K"&amp;ROW())="PPP"</formula>
    </cfRule>
    <cfRule type="expression" dxfId="8840" priority="556">
      <formula>INDIRECT("K"&amp;ROW())="Author"</formula>
    </cfRule>
  </conditionalFormatting>
  <conditionalFormatting sqref="A64">
    <cfRule type="expression" dxfId="8839" priority="549">
      <formula>INDIRECT("K"&amp;ROW())="Office"</formula>
    </cfRule>
    <cfRule type="expression" dxfId="8838" priority="550">
      <formula>INDIRECT("K"&amp;ROW())="Editor"</formula>
    </cfRule>
    <cfRule type="expression" dxfId="8837" priority="551">
      <formula>INDIRECT("K"&amp;ROW())="PPP"</formula>
    </cfRule>
    <cfRule type="expression" dxfId="8836" priority="552">
      <formula>INDIRECT("K"&amp;ROW())="Author"</formula>
    </cfRule>
  </conditionalFormatting>
  <conditionalFormatting sqref="F64">
    <cfRule type="expression" dxfId="8835" priority="545">
      <formula>INDIRECT("K"&amp;ROW())="Office"</formula>
    </cfRule>
    <cfRule type="expression" dxfId="8834" priority="546">
      <formula>INDIRECT("K"&amp;ROW())="Editor"</formula>
    </cfRule>
    <cfRule type="expression" dxfId="8833" priority="547">
      <formula>INDIRECT("K"&amp;ROW())="PPP"</formula>
    </cfRule>
    <cfRule type="expression" dxfId="8832" priority="548">
      <formula>INDIRECT("K"&amp;ROW())="Author"</formula>
    </cfRule>
  </conditionalFormatting>
  <conditionalFormatting sqref="L64">
    <cfRule type="expression" dxfId="8831" priority="541">
      <formula>INDIRECT("K"&amp;ROW())="Office"</formula>
    </cfRule>
    <cfRule type="expression" dxfId="8830" priority="542">
      <formula>INDIRECT("K"&amp;ROW())="Editor"</formula>
    </cfRule>
    <cfRule type="expression" dxfId="8829" priority="543">
      <formula>INDIRECT("K"&amp;ROW())="PPP"</formula>
    </cfRule>
    <cfRule type="expression" dxfId="8828" priority="544">
      <formula>INDIRECT("K"&amp;ROW())="Author"</formula>
    </cfRule>
  </conditionalFormatting>
  <conditionalFormatting sqref="H65">
    <cfRule type="expression" dxfId="8827" priority="537">
      <formula>INDIRECT("K"&amp;ROW())="Office"</formula>
    </cfRule>
    <cfRule type="expression" dxfId="8826" priority="538">
      <formula>INDIRECT("K"&amp;ROW())="Editor"</formula>
    </cfRule>
    <cfRule type="expression" dxfId="8825" priority="539">
      <formula>INDIRECT("K"&amp;ROW())="PPP"</formula>
    </cfRule>
    <cfRule type="expression" dxfId="8824" priority="540">
      <formula>INDIRECT("K"&amp;ROW())="Author"</formula>
    </cfRule>
  </conditionalFormatting>
  <conditionalFormatting sqref="K65 C65">
    <cfRule type="expression" dxfId="8823" priority="533">
      <formula>INDIRECT("K"&amp;ROW())="Office"</formula>
    </cfRule>
    <cfRule type="expression" dxfId="8822" priority="534">
      <formula>INDIRECT("K"&amp;ROW())="Editor"</formula>
    </cfRule>
    <cfRule type="expression" dxfId="8821" priority="535">
      <formula>INDIRECT("K"&amp;ROW())="PPP"</formula>
    </cfRule>
    <cfRule type="expression" dxfId="8820" priority="536">
      <formula>INDIRECT("K"&amp;ROW())="Author"</formula>
    </cfRule>
  </conditionalFormatting>
  <conditionalFormatting sqref="D65:E65 I65 B65">
    <cfRule type="expression" dxfId="8819" priority="529">
      <formula>INDIRECT("K"&amp;ROW())="Office"</formula>
    </cfRule>
    <cfRule type="expression" dxfId="8818" priority="530">
      <formula>INDIRECT("K"&amp;ROW())="Editor"</formula>
    </cfRule>
    <cfRule type="expression" dxfId="8817" priority="531">
      <formula>INDIRECT("K"&amp;ROW())="PPP"</formula>
    </cfRule>
    <cfRule type="expression" dxfId="8816" priority="532">
      <formula>INDIRECT("K"&amp;ROW())="Author"</formula>
    </cfRule>
  </conditionalFormatting>
  <conditionalFormatting sqref="J65">
    <cfRule type="expression" dxfId="8815" priority="525">
      <formula>INDIRECT("K"&amp;ROW())="Office"</formula>
    </cfRule>
    <cfRule type="expression" dxfId="8814" priority="526">
      <formula>INDIRECT("K"&amp;ROW())="Editor"</formula>
    </cfRule>
    <cfRule type="expression" dxfId="8813" priority="527">
      <formula>INDIRECT("K"&amp;ROW())="PPP"</formula>
    </cfRule>
    <cfRule type="expression" dxfId="8812" priority="528">
      <formula>INDIRECT("K"&amp;ROW())="Author"</formula>
    </cfRule>
  </conditionalFormatting>
  <conditionalFormatting sqref="G65">
    <cfRule type="expression" dxfId="8811" priority="521">
      <formula>INDIRECT("K"&amp;ROW())="Office"</formula>
    </cfRule>
    <cfRule type="expression" dxfId="8810" priority="522">
      <formula>INDIRECT("K"&amp;ROW())="Editor"</formula>
    </cfRule>
    <cfRule type="expression" dxfId="8809" priority="523">
      <formula>INDIRECT("K"&amp;ROW())="PPP"</formula>
    </cfRule>
    <cfRule type="expression" dxfId="8808" priority="524">
      <formula>INDIRECT("K"&amp;ROW())="Author"</formula>
    </cfRule>
  </conditionalFormatting>
  <conditionalFormatting sqref="A65">
    <cfRule type="expression" dxfId="8807" priority="517">
      <formula>INDIRECT("K"&amp;ROW())="Office"</formula>
    </cfRule>
    <cfRule type="expression" dxfId="8806" priority="518">
      <formula>INDIRECT("K"&amp;ROW())="Editor"</formula>
    </cfRule>
    <cfRule type="expression" dxfId="8805" priority="519">
      <formula>INDIRECT("K"&amp;ROW())="PPP"</formula>
    </cfRule>
    <cfRule type="expression" dxfId="8804" priority="520">
      <formula>INDIRECT("K"&amp;ROW())="Author"</formula>
    </cfRule>
  </conditionalFormatting>
  <conditionalFormatting sqref="F65">
    <cfRule type="expression" dxfId="8803" priority="513">
      <formula>INDIRECT("K"&amp;ROW())="Office"</formula>
    </cfRule>
    <cfRule type="expression" dxfId="8802" priority="514">
      <formula>INDIRECT("K"&amp;ROW())="Editor"</formula>
    </cfRule>
    <cfRule type="expression" dxfId="8801" priority="515">
      <formula>INDIRECT("K"&amp;ROW())="PPP"</formula>
    </cfRule>
    <cfRule type="expression" dxfId="8800" priority="516">
      <formula>INDIRECT("K"&amp;ROW())="Author"</formula>
    </cfRule>
  </conditionalFormatting>
  <conditionalFormatting sqref="L65">
    <cfRule type="expression" dxfId="8799" priority="509">
      <formula>INDIRECT("K"&amp;ROW())="Office"</formula>
    </cfRule>
    <cfRule type="expression" dxfId="8798" priority="510">
      <formula>INDIRECT("K"&amp;ROW())="Editor"</formula>
    </cfRule>
    <cfRule type="expression" dxfId="8797" priority="511">
      <formula>INDIRECT("K"&amp;ROW())="PPP"</formula>
    </cfRule>
    <cfRule type="expression" dxfId="8796" priority="512">
      <formula>INDIRECT("K"&amp;ROW())="Author"</formula>
    </cfRule>
  </conditionalFormatting>
  <conditionalFormatting sqref="H66">
    <cfRule type="expression" dxfId="8795" priority="505">
      <formula>INDIRECT("K"&amp;ROW())="Office"</formula>
    </cfRule>
    <cfRule type="expression" dxfId="8794" priority="506">
      <formula>INDIRECT("K"&amp;ROW())="Editor"</formula>
    </cfRule>
    <cfRule type="expression" dxfId="8793" priority="507">
      <formula>INDIRECT("K"&amp;ROW())="PPP"</formula>
    </cfRule>
    <cfRule type="expression" dxfId="8792" priority="508">
      <formula>INDIRECT("K"&amp;ROW())="Author"</formula>
    </cfRule>
  </conditionalFormatting>
  <conditionalFormatting sqref="K66 C66">
    <cfRule type="expression" dxfId="8791" priority="501">
      <formula>INDIRECT("K"&amp;ROW())="Office"</formula>
    </cfRule>
    <cfRule type="expression" dxfId="8790" priority="502">
      <formula>INDIRECT("K"&amp;ROW())="Editor"</formula>
    </cfRule>
    <cfRule type="expression" dxfId="8789" priority="503">
      <formula>INDIRECT("K"&amp;ROW())="PPP"</formula>
    </cfRule>
    <cfRule type="expression" dxfId="8788" priority="504">
      <formula>INDIRECT("K"&amp;ROW())="Author"</formula>
    </cfRule>
  </conditionalFormatting>
  <conditionalFormatting sqref="D66:E66 I66 B66">
    <cfRule type="expression" dxfId="8787" priority="497">
      <formula>INDIRECT("K"&amp;ROW())="Office"</formula>
    </cfRule>
    <cfRule type="expression" dxfId="8786" priority="498">
      <formula>INDIRECT("K"&amp;ROW())="Editor"</formula>
    </cfRule>
    <cfRule type="expression" dxfId="8785" priority="499">
      <formula>INDIRECT("K"&amp;ROW())="PPP"</formula>
    </cfRule>
    <cfRule type="expression" dxfId="8784" priority="500">
      <formula>INDIRECT("K"&amp;ROW())="Author"</formula>
    </cfRule>
  </conditionalFormatting>
  <conditionalFormatting sqref="J66">
    <cfRule type="expression" dxfId="8783" priority="493">
      <formula>INDIRECT("K"&amp;ROW())="Office"</formula>
    </cfRule>
    <cfRule type="expression" dxfId="8782" priority="494">
      <formula>INDIRECT("K"&amp;ROW())="Editor"</formula>
    </cfRule>
    <cfRule type="expression" dxfId="8781" priority="495">
      <formula>INDIRECT("K"&amp;ROW())="PPP"</formula>
    </cfRule>
    <cfRule type="expression" dxfId="8780" priority="496">
      <formula>INDIRECT("K"&amp;ROW())="Author"</formula>
    </cfRule>
  </conditionalFormatting>
  <conditionalFormatting sqref="G66">
    <cfRule type="expression" dxfId="8779" priority="489">
      <formula>INDIRECT("K"&amp;ROW())="Office"</formula>
    </cfRule>
    <cfRule type="expression" dxfId="8778" priority="490">
      <formula>INDIRECT("K"&amp;ROW())="Editor"</formula>
    </cfRule>
    <cfRule type="expression" dxfId="8777" priority="491">
      <formula>INDIRECT("K"&amp;ROW())="PPP"</formula>
    </cfRule>
    <cfRule type="expression" dxfId="8776" priority="492">
      <formula>INDIRECT("K"&amp;ROW())="Author"</formula>
    </cfRule>
  </conditionalFormatting>
  <conditionalFormatting sqref="A66">
    <cfRule type="expression" dxfId="8775" priority="485">
      <formula>INDIRECT("K"&amp;ROW())="Office"</formula>
    </cfRule>
    <cfRule type="expression" dxfId="8774" priority="486">
      <formula>INDIRECT("K"&amp;ROW())="Editor"</formula>
    </cfRule>
    <cfRule type="expression" dxfId="8773" priority="487">
      <formula>INDIRECT("K"&amp;ROW())="PPP"</formula>
    </cfRule>
    <cfRule type="expression" dxfId="8772" priority="488">
      <formula>INDIRECT("K"&amp;ROW())="Author"</formula>
    </cfRule>
  </conditionalFormatting>
  <conditionalFormatting sqref="F66">
    <cfRule type="expression" dxfId="8771" priority="481">
      <formula>INDIRECT("K"&amp;ROW())="Office"</formula>
    </cfRule>
    <cfRule type="expression" dxfId="8770" priority="482">
      <formula>INDIRECT("K"&amp;ROW())="Editor"</formula>
    </cfRule>
    <cfRule type="expression" dxfId="8769" priority="483">
      <formula>INDIRECT("K"&amp;ROW())="PPP"</formula>
    </cfRule>
    <cfRule type="expression" dxfId="8768" priority="484">
      <formula>INDIRECT("K"&amp;ROW())="Author"</formula>
    </cfRule>
  </conditionalFormatting>
  <conditionalFormatting sqref="L66">
    <cfRule type="expression" dxfId="8767" priority="477">
      <formula>INDIRECT("K"&amp;ROW())="Office"</formula>
    </cfRule>
    <cfRule type="expression" dxfId="8766" priority="478">
      <formula>INDIRECT("K"&amp;ROW())="Editor"</formula>
    </cfRule>
    <cfRule type="expression" dxfId="8765" priority="479">
      <formula>INDIRECT("K"&amp;ROW())="PPP"</formula>
    </cfRule>
    <cfRule type="expression" dxfId="8764" priority="480">
      <formula>INDIRECT("K"&amp;ROW())="Author"</formula>
    </cfRule>
  </conditionalFormatting>
  <conditionalFormatting sqref="H67">
    <cfRule type="expression" dxfId="8763" priority="473">
      <formula>INDIRECT("K"&amp;ROW())="Office"</formula>
    </cfRule>
    <cfRule type="expression" dxfId="8762" priority="474">
      <formula>INDIRECT("K"&amp;ROW())="Editor"</formula>
    </cfRule>
    <cfRule type="expression" dxfId="8761" priority="475">
      <formula>INDIRECT("K"&amp;ROW())="PPP"</formula>
    </cfRule>
    <cfRule type="expression" dxfId="8760" priority="476">
      <formula>INDIRECT("K"&amp;ROW())="Author"</formula>
    </cfRule>
  </conditionalFormatting>
  <conditionalFormatting sqref="K67 C67">
    <cfRule type="expression" dxfId="8759" priority="469">
      <formula>INDIRECT("K"&amp;ROW())="Office"</formula>
    </cfRule>
    <cfRule type="expression" dxfId="8758" priority="470">
      <formula>INDIRECT("K"&amp;ROW())="Editor"</formula>
    </cfRule>
    <cfRule type="expression" dxfId="8757" priority="471">
      <formula>INDIRECT("K"&amp;ROW())="PPP"</formula>
    </cfRule>
    <cfRule type="expression" dxfId="8756" priority="472">
      <formula>INDIRECT("K"&amp;ROW())="Author"</formula>
    </cfRule>
  </conditionalFormatting>
  <conditionalFormatting sqref="D67:E67 I67 B67">
    <cfRule type="expression" dxfId="8755" priority="465">
      <formula>INDIRECT("K"&amp;ROW())="Office"</formula>
    </cfRule>
    <cfRule type="expression" dxfId="8754" priority="466">
      <formula>INDIRECT("K"&amp;ROW())="Editor"</formula>
    </cfRule>
    <cfRule type="expression" dxfId="8753" priority="467">
      <formula>INDIRECT("K"&amp;ROW())="PPP"</formula>
    </cfRule>
    <cfRule type="expression" dxfId="8752" priority="468">
      <formula>INDIRECT("K"&amp;ROW())="Author"</formula>
    </cfRule>
  </conditionalFormatting>
  <conditionalFormatting sqref="J67">
    <cfRule type="expression" dxfId="8751" priority="461">
      <formula>INDIRECT("K"&amp;ROW())="Office"</formula>
    </cfRule>
    <cfRule type="expression" dxfId="8750" priority="462">
      <formula>INDIRECT("K"&amp;ROW())="Editor"</formula>
    </cfRule>
    <cfRule type="expression" dxfId="8749" priority="463">
      <formula>INDIRECT("K"&amp;ROW())="PPP"</formula>
    </cfRule>
    <cfRule type="expression" dxfId="8748" priority="464">
      <formula>INDIRECT("K"&amp;ROW())="Author"</formula>
    </cfRule>
  </conditionalFormatting>
  <conditionalFormatting sqref="G67">
    <cfRule type="expression" dxfId="8747" priority="457">
      <formula>INDIRECT("K"&amp;ROW())="Office"</formula>
    </cfRule>
    <cfRule type="expression" dxfId="8746" priority="458">
      <formula>INDIRECT("K"&amp;ROW())="Editor"</formula>
    </cfRule>
    <cfRule type="expression" dxfId="8745" priority="459">
      <formula>INDIRECT("K"&amp;ROW())="PPP"</formula>
    </cfRule>
    <cfRule type="expression" dxfId="8744" priority="460">
      <formula>INDIRECT("K"&amp;ROW())="Author"</formula>
    </cfRule>
  </conditionalFormatting>
  <conditionalFormatting sqref="A67">
    <cfRule type="expression" dxfId="8743" priority="453">
      <formula>INDIRECT("K"&amp;ROW())="Office"</formula>
    </cfRule>
    <cfRule type="expression" dxfId="8742" priority="454">
      <formula>INDIRECT("K"&amp;ROW())="Editor"</formula>
    </cfRule>
    <cfRule type="expression" dxfId="8741" priority="455">
      <formula>INDIRECT("K"&amp;ROW())="PPP"</formula>
    </cfRule>
    <cfRule type="expression" dxfId="8740" priority="456">
      <formula>INDIRECT("K"&amp;ROW())="Author"</formula>
    </cfRule>
  </conditionalFormatting>
  <conditionalFormatting sqref="F67">
    <cfRule type="expression" dxfId="8739" priority="449">
      <formula>INDIRECT("K"&amp;ROW())="Office"</formula>
    </cfRule>
    <cfRule type="expression" dxfId="8738" priority="450">
      <formula>INDIRECT("K"&amp;ROW())="Editor"</formula>
    </cfRule>
    <cfRule type="expression" dxfId="8737" priority="451">
      <formula>INDIRECT("K"&amp;ROW())="PPP"</formula>
    </cfRule>
    <cfRule type="expression" dxfId="8736" priority="452">
      <formula>INDIRECT("K"&amp;ROW())="Author"</formula>
    </cfRule>
  </conditionalFormatting>
  <conditionalFormatting sqref="L67">
    <cfRule type="expression" dxfId="8735" priority="445">
      <formula>INDIRECT("K"&amp;ROW())="Office"</formula>
    </cfRule>
    <cfRule type="expression" dxfId="8734" priority="446">
      <formula>INDIRECT("K"&amp;ROW())="Editor"</formula>
    </cfRule>
    <cfRule type="expression" dxfId="8733" priority="447">
      <formula>INDIRECT("K"&amp;ROW())="PPP"</formula>
    </cfRule>
    <cfRule type="expression" dxfId="8732" priority="448">
      <formula>INDIRECT("K"&amp;ROW())="Author"</formula>
    </cfRule>
  </conditionalFormatting>
  <conditionalFormatting sqref="H68">
    <cfRule type="expression" dxfId="8731" priority="441">
      <formula>INDIRECT("K"&amp;ROW())="Office"</formula>
    </cfRule>
    <cfRule type="expression" dxfId="8730" priority="442">
      <formula>INDIRECT("K"&amp;ROW())="Editor"</formula>
    </cfRule>
    <cfRule type="expression" dxfId="8729" priority="443">
      <formula>INDIRECT("K"&amp;ROW())="PPP"</formula>
    </cfRule>
    <cfRule type="expression" dxfId="8728" priority="444">
      <formula>INDIRECT("K"&amp;ROW())="Author"</formula>
    </cfRule>
  </conditionalFormatting>
  <conditionalFormatting sqref="K68 C68">
    <cfRule type="expression" dxfId="8727" priority="437">
      <formula>INDIRECT("K"&amp;ROW())="Office"</formula>
    </cfRule>
    <cfRule type="expression" dxfId="8726" priority="438">
      <formula>INDIRECT("K"&amp;ROW())="Editor"</formula>
    </cfRule>
    <cfRule type="expression" dxfId="8725" priority="439">
      <formula>INDIRECT("K"&amp;ROW())="PPP"</formula>
    </cfRule>
    <cfRule type="expression" dxfId="8724" priority="440">
      <formula>INDIRECT("K"&amp;ROW())="Author"</formula>
    </cfRule>
  </conditionalFormatting>
  <conditionalFormatting sqref="D68:E68 I68 B68">
    <cfRule type="expression" dxfId="8723" priority="433">
      <formula>INDIRECT("K"&amp;ROW())="Office"</formula>
    </cfRule>
    <cfRule type="expression" dxfId="8722" priority="434">
      <formula>INDIRECT("K"&amp;ROW())="Editor"</formula>
    </cfRule>
    <cfRule type="expression" dxfId="8721" priority="435">
      <formula>INDIRECT("K"&amp;ROW())="PPP"</formula>
    </cfRule>
    <cfRule type="expression" dxfId="8720" priority="436">
      <formula>INDIRECT("K"&amp;ROW())="Author"</formula>
    </cfRule>
  </conditionalFormatting>
  <conditionalFormatting sqref="J68">
    <cfRule type="expression" dxfId="8719" priority="429">
      <formula>INDIRECT("K"&amp;ROW())="Office"</formula>
    </cfRule>
    <cfRule type="expression" dxfId="8718" priority="430">
      <formula>INDIRECT("K"&amp;ROW())="Editor"</formula>
    </cfRule>
    <cfRule type="expression" dxfId="8717" priority="431">
      <formula>INDIRECT("K"&amp;ROW())="PPP"</formula>
    </cfRule>
    <cfRule type="expression" dxfId="8716" priority="432">
      <formula>INDIRECT("K"&amp;ROW())="Author"</formula>
    </cfRule>
  </conditionalFormatting>
  <conditionalFormatting sqref="G68">
    <cfRule type="expression" dxfId="8715" priority="425">
      <formula>INDIRECT("K"&amp;ROW())="Office"</formula>
    </cfRule>
    <cfRule type="expression" dxfId="8714" priority="426">
      <formula>INDIRECT("K"&amp;ROW())="Editor"</formula>
    </cfRule>
    <cfRule type="expression" dxfId="8713" priority="427">
      <formula>INDIRECT("K"&amp;ROW())="PPP"</formula>
    </cfRule>
    <cfRule type="expression" dxfId="8712" priority="428">
      <formula>INDIRECT("K"&amp;ROW())="Author"</formula>
    </cfRule>
  </conditionalFormatting>
  <conditionalFormatting sqref="A68">
    <cfRule type="expression" dxfId="8711" priority="421">
      <formula>INDIRECT("K"&amp;ROW())="Office"</formula>
    </cfRule>
    <cfRule type="expression" dxfId="8710" priority="422">
      <formula>INDIRECT("K"&amp;ROW())="Editor"</formula>
    </cfRule>
    <cfRule type="expression" dxfId="8709" priority="423">
      <formula>INDIRECT("K"&amp;ROW())="PPP"</formula>
    </cfRule>
    <cfRule type="expression" dxfId="8708" priority="424">
      <formula>INDIRECT("K"&amp;ROW())="Author"</formula>
    </cfRule>
  </conditionalFormatting>
  <conditionalFormatting sqref="F68">
    <cfRule type="expression" dxfId="8707" priority="417">
      <formula>INDIRECT("K"&amp;ROW())="Office"</formula>
    </cfRule>
    <cfRule type="expression" dxfId="8706" priority="418">
      <formula>INDIRECT("K"&amp;ROW())="Editor"</formula>
    </cfRule>
    <cfRule type="expression" dxfId="8705" priority="419">
      <formula>INDIRECT("K"&amp;ROW())="PPP"</formula>
    </cfRule>
    <cfRule type="expression" dxfId="8704" priority="420">
      <formula>INDIRECT("K"&amp;ROW())="Author"</formula>
    </cfRule>
  </conditionalFormatting>
  <conditionalFormatting sqref="L68">
    <cfRule type="expression" dxfId="8703" priority="413">
      <formula>INDIRECT("K"&amp;ROW())="Office"</formula>
    </cfRule>
    <cfRule type="expression" dxfId="8702" priority="414">
      <formula>INDIRECT("K"&amp;ROW())="Editor"</formula>
    </cfRule>
    <cfRule type="expression" dxfId="8701" priority="415">
      <formula>INDIRECT("K"&amp;ROW())="PPP"</formula>
    </cfRule>
    <cfRule type="expression" dxfId="8700" priority="416">
      <formula>INDIRECT("K"&amp;ROW())="Author"</formula>
    </cfRule>
  </conditionalFormatting>
  <conditionalFormatting sqref="H69">
    <cfRule type="expression" dxfId="8699" priority="409">
      <formula>INDIRECT("K"&amp;ROW())="Office"</formula>
    </cfRule>
    <cfRule type="expression" dxfId="8698" priority="410">
      <formula>INDIRECT("K"&amp;ROW())="Editor"</formula>
    </cfRule>
    <cfRule type="expression" dxfId="8697" priority="411">
      <formula>INDIRECT("K"&amp;ROW())="PPP"</formula>
    </cfRule>
    <cfRule type="expression" dxfId="8696" priority="412">
      <formula>INDIRECT("K"&amp;ROW())="Author"</formula>
    </cfRule>
  </conditionalFormatting>
  <conditionalFormatting sqref="K69 C69">
    <cfRule type="expression" dxfId="8695" priority="405">
      <formula>INDIRECT("K"&amp;ROW())="Office"</formula>
    </cfRule>
    <cfRule type="expression" dxfId="8694" priority="406">
      <formula>INDIRECT("K"&amp;ROW())="Editor"</formula>
    </cfRule>
    <cfRule type="expression" dxfId="8693" priority="407">
      <formula>INDIRECT("K"&amp;ROW())="PPP"</formula>
    </cfRule>
    <cfRule type="expression" dxfId="8692" priority="408">
      <formula>INDIRECT("K"&amp;ROW())="Author"</formula>
    </cfRule>
  </conditionalFormatting>
  <conditionalFormatting sqref="D69:E69 I69 B69">
    <cfRule type="expression" dxfId="8691" priority="401">
      <formula>INDIRECT("K"&amp;ROW())="Office"</formula>
    </cfRule>
    <cfRule type="expression" dxfId="8690" priority="402">
      <formula>INDIRECT("K"&amp;ROW())="Editor"</formula>
    </cfRule>
    <cfRule type="expression" dxfId="8689" priority="403">
      <formula>INDIRECT("K"&amp;ROW())="PPP"</formula>
    </cfRule>
    <cfRule type="expression" dxfId="8688" priority="404">
      <formula>INDIRECT("K"&amp;ROW())="Author"</formula>
    </cfRule>
  </conditionalFormatting>
  <conditionalFormatting sqref="J69">
    <cfRule type="expression" dxfId="8687" priority="397">
      <formula>INDIRECT("K"&amp;ROW())="Office"</formula>
    </cfRule>
    <cfRule type="expression" dxfId="8686" priority="398">
      <formula>INDIRECT("K"&amp;ROW())="Editor"</formula>
    </cfRule>
    <cfRule type="expression" dxfId="8685" priority="399">
      <formula>INDIRECT("K"&amp;ROW())="PPP"</formula>
    </cfRule>
    <cfRule type="expression" dxfId="8684" priority="400">
      <formula>INDIRECT("K"&amp;ROW())="Author"</formula>
    </cfRule>
  </conditionalFormatting>
  <conditionalFormatting sqref="G69">
    <cfRule type="expression" dxfId="8683" priority="393">
      <formula>INDIRECT("K"&amp;ROW())="Office"</formula>
    </cfRule>
    <cfRule type="expression" dxfId="8682" priority="394">
      <formula>INDIRECT("K"&amp;ROW())="Editor"</formula>
    </cfRule>
    <cfRule type="expression" dxfId="8681" priority="395">
      <formula>INDIRECT("K"&amp;ROW())="PPP"</formula>
    </cfRule>
    <cfRule type="expression" dxfId="8680" priority="396">
      <formula>INDIRECT("K"&amp;ROW())="Author"</formula>
    </cfRule>
  </conditionalFormatting>
  <conditionalFormatting sqref="A69">
    <cfRule type="expression" dxfId="8679" priority="389">
      <formula>INDIRECT("K"&amp;ROW())="Office"</formula>
    </cfRule>
    <cfRule type="expression" dxfId="8678" priority="390">
      <formula>INDIRECT("K"&amp;ROW())="Editor"</formula>
    </cfRule>
    <cfRule type="expression" dxfId="8677" priority="391">
      <formula>INDIRECT("K"&amp;ROW())="PPP"</formula>
    </cfRule>
    <cfRule type="expression" dxfId="8676" priority="392">
      <formula>INDIRECT("K"&amp;ROW())="Author"</formula>
    </cfRule>
  </conditionalFormatting>
  <conditionalFormatting sqref="K70 C70">
    <cfRule type="expression" dxfId="8675" priority="373">
      <formula>INDIRECT("K"&amp;ROW())="Office"</formula>
    </cfRule>
    <cfRule type="expression" dxfId="8674" priority="374">
      <formula>INDIRECT("K"&amp;ROW())="Editor"</formula>
    </cfRule>
    <cfRule type="expression" dxfId="8673" priority="375">
      <formula>INDIRECT("K"&amp;ROW())="PPP"</formula>
    </cfRule>
    <cfRule type="expression" dxfId="8672" priority="376">
      <formula>INDIRECT("K"&amp;ROW())="Author"</formula>
    </cfRule>
  </conditionalFormatting>
  <conditionalFormatting sqref="L69">
    <cfRule type="expression" dxfId="8671" priority="381">
      <formula>INDIRECT("K"&amp;ROW())="Office"</formula>
    </cfRule>
    <cfRule type="expression" dxfId="8670" priority="382">
      <formula>INDIRECT("K"&amp;ROW())="Editor"</formula>
    </cfRule>
    <cfRule type="expression" dxfId="8669" priority="383">
      <formula>INDIRECT("K"&amp;ROW())="PPP"</formula>
    </cfRule>
    <cfRule type="expression" dxfId="8668" priority="384">
      <formula>INDIRECT("K"&amp;ROW())="Author"</formula>
    </cfRule>
  </conditionalFormatting>
  <conditionalFormatting sqref="H70">
    <cfRule type="expression" dxfId="8667" priority="377">
      <formula>INDIRECT("K"&amp;ROW())="Office"</formula>
    </cfRule>
    <cfRule type="expression" dxfId="8666" priority="378">
      <formula>INDIRECT("K"&amp;ROW())="Editor"</formula>
    </cfRule>
    <cfRule type="expression" dxfId="8665" priority="379">
      <formula>INDIRECT("K"&amp;ROW())="PPP"</formula>
    </cfRule>
    <cfRule type="expression" dxfId="8664" priority="380">
      <formula>INDIRECT("K"&amp;ROW())="Author"</formula>
    </cfRule>
  </conditionalFormatting>
  <conditionalFormatting sqref="D70:E70 I70 B70">
    <cfRule type="expression" dxfId="8663" priority="369">
      <formula>INDIRECT("K"&amp;ROW())="Office"</formula>
    </cfRule>
    <cfRule type="expression" dxfId="8662" priority="370">
      <formula>INDIRECT("K"&amp;ROW())="Editor"</formula>
    </cfRule>
    <cfRule type="expression" dxfId="8661" priority="371">
      <formula>INDIRECT("K"&amp;ROW())="PPP"</formula>
    </cfRule>
    <cfRule type="expression" dxfId="8660" priority="372">
      <formula>INDIRECT("K"&amp;ROW())="Author"</formula>
    </cfRule>
  </conditionalFormatting>
  <conditionalFormatting sqref="J70">
    <cfRule type="expression" dxfId="8659" priority="365">
      <formula>INDIRECT("K"&amp;ROW())="Office"</formula>
    </cfRule>
    <cfRule type="expression" dxfId="8658" priority="366">
      <formula>INDIRECT("K"&amp;ROW())="Editor"</formula>
    </cfRule>
    <cfRule type="expression" dxfId="8657" priority="367">
      <formula>INDIRECT("K"&amp;ROW())="PPP"</formula>
    </cfRule>
    <cfRule type="expression" dxfId="8656" priority="368">
      <formula>INDIRECT("K"&amp;ROW())="Author"</formula>
    </cfRule>
  </conditionalFormatting>
  <conditionalFormatting sqref="G70">
    <cfRule type="expression" dxfId="8655" priority="361">
      <formula>INDIRECT("K"&amp;ROW())="Office"</formula>
    </cfRule>
    <cfRule type="expression" dxfId="8654" priority="362">
      <formula>INDIRECT("K"&amp;ROW())="Editor"</formula>
    </cfRule>
    <cfRule type="expression" dxfId="8653" priority="363">
      <formula>INDIRECT("K"&amp;ROW())="PPP"</formula>
    </cfRule>
    <cfRule type="expression" dxfId="8652" priority="364">
      <formula>INDIRECT("K"&amp;ROW())="Author"</formula>
    </cfRule>
  </conditionalFormatting>
  <conditionalFormatting sqref="A70">
    <cfRule type="expression" dxfId="8651" priority="357">
      <formula>INDIRECT("K"&amp;ROW())="Office"</formula>
    </cfRule>
    <cfRule type="expression" dxfId="8650" priority="358">
      <formula>INDIRECT("K"&amp;ROW())="Editor"</formula>
    </cfRule>
    <cfRule type="expression" dxfId="8649" priority="359">
      <formula>INDIRECT("K"&amp;ROW())="PPP"</formula>
    </cfRule>
    <cfRule type="expression" dxfId="8648" priority="360">
      <formula>INDIRECT("K"&amp;ROW())="Author"</formula>
    </cfRule>
  </conditionalFormatting>
  <conditionalFormatting sqref="K71 C71">
    <cfRule type="expression" dxfId="8647" priority="341">
      <formula>INDIRECT("K"&amp;ROW())="Office"</formula>
    </cfRule>
    <cfRule type="expression" dxfId="8646" priority="342">
      <formula>INDIRECT("K"&amp;ROW())="Editor"</formula>
    </cfRule>
    <cfRule type="expression" dxfId="8645" priority="343">
      <formula>INDIRECT("K"&amp;ROW())="PPP"</formula>
    </cfRule>
    <cfRule type="expression" dxfId="8644" priority="344">
      <formula>INDIRECT("K"&amp;ROW())="Author"</formula>
    </cfRule>
  </conditionalFormatting>
  <conditionalFormatting sqref="L70">
    <cfRule type="expression" dxfId="8643" priority="349">
      <formula>INDIRECT("K"&amp;ROW())="Office"</formula>
    </cfRule>
    <cfRule type="expression" dxfId="8642" priority="350">
      <formula>INDIRECT("K"&amp;ROW())="Editor"</formula>
    </cfRule>
    <cfRule type="expression" dxfId="8641" priority="351">
      <formula>INDIRECT("K"&amp;ROW())="PPP"</formula>
    </cfRule>
    <cfRule type="expression" dxfId="8640" priority="352">
      <formula>INDIRECT("K"&amp;ROW())="Author"</formula>
    </cfRule>
  </conditionalFormatting>
  <conditionalFormatting sqref="H71">
    <cfRule type="expression" dxfId="8639" priority="345">
      <formula>INDIRECT("K"&amp;ROW())="Office"</formula>
    </cfRule>
    <cfRule type="expression" dxfId="8638" priority="346">
      <formula>INDIRECT("K"&amp;ROW())="Editor"</formula>
    </cfRule>
    <cfRule type="expression" dxfId="8637" priority="347">
      <formula>INDIRECT("K"&amp;ROW())="PPP"</formula>
    </cfRule>
    <cfRule type="expression" dxfId="8636" priority="348">
      <formula>INDIRECT("K"&amp;ROW())="Author"</formula>
    </cfRule>
  </conditionalFormatting>
  <conditionalFormatting sqref="D71:E71 I71 B71">
    <cfRule type="expression" dxfId="8635" priority="337">
      <formula>INDIRECT("K"&amp;ROW())="Office"</formula>
    </cfRule>
    <cfRule type="expression" dxfId="8634" priority="338">
      <formula>INDIRECT("K"&amp;ROW())="Editor"</formula>
    </cfRule>
    <cfRule type="expression" dxfId="8633" priority="339">
      <formula>INDIRECT("K"&amp;ROW())="PPP"</formula>
    </cfRule>
    <cfRule type="expression" dxfId="8632" priority="340">
      <formula>INDIRECT("K"&amp;ROW())="Author"</formula>
    </cfRule>
  </conditionalFormatting>
  <conditionalFormatting sqref="J71">
    <cfRule type="expression" dxfId="8631" priority="333">
      <formula>INDIRECT("K"&amp;ROW())="Office"</formula>
    </cfRule>
    <cfRule type="expression" dxfId="8630" priority="334">
      <formula>INDIRECT("K"&amp;ROW())="Editor"</formula>
    </cfRule>
    <cfRule type="expression" dxfId="8629" priority="335">
      <formula>INDIRECT("K"&amp;ROW())="PPP"</formula>
    </cfRule>
    <cfRule type="expression" dxfId="8628" priority="336">
      <formula>INDIRECT("K"&amp;ROW())="Author"</formula>
    </cfRule>
  </conditionalFormatting>
  <conditionalFormatting sqref="G71">
    <cfRule type="expression" dxfId="8627" priority="329">
      <formula>INDIRECT("K"&amp;ROW())="Office"</formula>
    </cfRule>
    <cfRule type="expression" dxfId="8626" priority="330">
      <formula>INDIRECT("K"&amp;ROW())="Editor"</formula>
    </cfRule>
    <cfRule type="expression" dxfId="8625" priority="331">
      <formula>INDIRECT("K"&amp;ROW())="PPP"</formula>
    </cfRule>
    <cfRule type="expression" dxfId="8624" priority="332">
      <formula>INDIRECT("K"&amp;ROW())="Author"</formula>
    </cfRule>
  </conditionalFormatting>
  <conditionalFormatting sqref="A71">
    <cfRule type="expression" dxfId="8623" priority="325">
      <formula>INDIRECT("K"&amp;ROW())="Office"</formula>
    </cfRule>
    <cfRule type="expression" dxfId="8622" priority="326">
      <formula>INDIRECT("K"&amp;ROW())="Editor"</formula>
    </cfRule>
    <cfRule type="expression" dxfId="8621" priority="327">
      <formula>INDIRECT("K"&amp;ROW())="PPP"</formula>
    </cfRule>
    <cfRule type="expression" dxfId="8620" priority="328">
      <formula>INDIRECT("K"&amp;ROW())="Author"</formula>
    </cfRule>
  </conditionalFormatting>
  <conditionalFormatting sqref="K72 C72">
    <cfRule type="expression" dxfId="8619" priority="309">
      <formula>INDIRECT("K"&amp;ROW())="Office"</formula>
    </cfRule>
    <cfRule type="expression" dxfId="8618" priority="310">
      <formula>INDIRECT("K"&amp;ROW())="Editor"</formula>
    </cfRule>
    <cfRule type="expression" dxfId="8617" priority="311">
      <formula>INDIRECT("K"&amp;ROW())="PPP"</formula>
    </cfRule>
    <cfRule type="expression" dxfId="8616" priority="312">
      <formula>INDIRECT("K"&amp;ROW())="Author"</formula>
    </cfRule>
  </conditionalFormatting>
  <conditionalFormatting sqref="L71">
    <cfRule type="expression" dxfId="8615" priority="317">
      <formula>INDIRECT("K"&amp;ROW())="Office"</formula>
    </cfRule>
    <cfRule type="expression" dxfId="8614" priority="318">
      <formula>INDIRECT("K"&amp;ROW())="Editor"</formula>
    </cfRule>
    <cfRule type="expression" dxfId="8613" priority="319">
      <formula>INDIRECT("K"&amp;ROW())="PPP"</formula>
    </cfRule>
    <cfRule type="expression" dxfId="8612" priority="320">
      <formula>INDIRECT("K"&amp;ROW())="Author"</formula>
    </cfRule>
  </conditionalFormatting>
  <conditionalFormatting sqref="H72">
    <cfRule type="expression" dxfId="8611" priority="313">
      <formula>INDIRECT("K"&amp;ROW())="Office"</formula>
    </cfRule>
    <cfRule type="expression" dxfId="8610" priority="314">
      <formula>INDIRECT("K"&amp;ROW())="Editor"</formula>
    </cfRule>
    <cfRule type="expression" dxfId="8609" priority="315">
      <formula>INDIRECT("K"&amp;ROW())="PPP"</formula>
    </cfRule>
    <cfRule type="expression" dxfId="8608" priority="316">
      <formula>INDIRECT("K"&amp;ROW())="Author"</formula>
    </cfRule>
  </conditionalFormatting>
  <conditionalFormatting sqref="D72:E72 I72 B72">
    <cfRule type="expression" dxfId="8607" priority="305">
      <formula>INDIRECT("K"&amp;ROW())="Office"</formula>
    </cfRule>
    <cfRule type="expression" dxfId="8606" priority="306">
      <formula>INDIRECT("K"&amp;ROW())="Editor"</formula>
    </cfRule>
    <cfRule type="expression" dxfId="8605" priority="307">
      <formula>INDIRECT("K"&amp;ROW())="PPP"</formula>
    </cfRule>
    <cfRule type="expression" dxfId="8604" priority="308">
      <formula>INDIRECT("K"&amp;ROW())="Author"</formula>
    </cfRule>
  </conditionalFormatting>
  <conditionalFormatting sqref="J72">
    <cfRule type="expression" dxfId="8603" priority="301">
      <formula>INDIRECT("K"&amp;ROW())="Office"</formula>
    </cfRule>
    <cfRule type="expression" dxfId="8602" priority="302">
      <formula>INDIRECT("K"&amp;ROW())="Editor"</formula>
    </cfRule>
    <cfRule type="expression" dxfId="8601" priority="303">
      <formula>INDIRECT("K"&amp;ROW())="PPP"</formula>
    </cfRule>
    <cfRule type="expression" dxfId="8600" priority="304">
      <formula>INDIRECT("K"&amp;ROW())="Author"</formula>
    </cfRule>
  </conditionalFormatting>
  <conditionalFormatting sqref="G72">
    <cfRule type="expression" dxfId="8599" priority="297">
      <formula>INDIRECT("K"&amp;ROW())="Office"</formula>
    </cfRule>
    <cfRule type="expression" dxfId="8598" priority="298">
      <formula>INDIRECT("K"&amp;ROW())="Editor"</formula>
    </cfRule>
    <cfRule type="expression" dxfId="8597" priority="299">
      <formula>INDIRECT("K"&amp;ROW())="PPP"</formula>
    </cfRule>
    <cfRule type="expression" dxfId="8596" priority="300">
      <formula>INDIRECT("K"&amp;ROW())="Author"</formula>
    </cfRule>
  </conditionalFormatting>
  <conditionalFormatting sqref="A72">
    <cfRule type="expression" dxfId="8595" priority="293">
      <formula>INDIRECT("K"&amp;ROW())="Office"</formula>
    </cfRule>
    <cfRule type="expression" dxfId="8594" priority="294">
      <formula>INDIRECT("K"&amp;ROW())="Editor"</formula>
    </cfRule>
    <cfRule type="expression" dxfId="8593" priority="295">
      <formula>INDIRECT("K"&amp;ROW())="PPP"</formula>
    </cfRule>
    <cfRule type="expression" dxfId="8592" priority="296">
      <formula>INDIRECT("K"&amp;ROW())="Author"</formula>
    </cfRule>
  </conditionalFormatting>
  <conditionalFormatting sqref="K73 C73">
    <cfRule type="expression" dxfId="8591" priority="277">
      <formula>INDIRECT("K"&amp;ROW())="Office"</formula>
    </cfRule>
    <cfRule type="expression" dxfId="8590" priority="278">
      <formula>INDIRECT("K"&amp;ROW())="Editor"</formula>
    </cfRule>
    <cfRule type="expression" dxfId="8589" priority="279">
      <formula>INDIRECT("K"&amp;ROW())="PPP"</formula>
    </cfRule>
    <cfRule type="expression" dxfId="8588" priority="280">
      <formula>INDIRECT("K"&amp;ROW())="Author"</formula>
    </cfRule>
  </conditionalFormatting>
  <conditionalFormatting sqref="L72">
    <cfRule type="expression" dxfId="8587" priority="285">
      <formula>INDIRECT("K"&amp;ROW())="Office"</formula>
    </cfRule>
    <cfRule type="expression" dxfId="8586" priority="286">
      <formula>INDIRECT("K"&amp;ROW())="Editor"</formula>
    </cfRule>
    <cfRule type="expression" dxfId="8585" priority="287">
      <formula>INDIRECT("K"&amp;ROW())="PPP"</formula>
    </cfRule>
    <cfRule type="expression" dxfId="8584" priority="288">
      <formula>INDIRECT("K"&amp;ROW())="Author"</formula>
    </cfRule>
  </conditionalFormatting>
  <conditionalFormatting sqref="H73">
    <cfRule type="expression" dxfId="8583" priority="281">
      <formula>INDIRECT("K"&amp;ROW())="Office"</formula>
    </cfRule>
    <cfRule type="expression" dxfId="8582" priority="282">
      <formula>INDIRECT("K"&amp;ROW())="Editor"</formula>
    </cfRule>
    <cfRule type="expression" dxfId="8581" priority="283">
      <formula>INDIRECT("K"&amp;ROW())="PPP"</formula>
    </cfRule>
    <cfRule type="expression" dxfId="8580" priority="284">
      <formula>INDIRECT("K"&amp;ROW())="Author"</formula>
    </cfRule>
  </conditionalFormatting>
  <conditionalFormatting sqref="D73:E73 I73 B73">
    <cfRule type="expression" dxfId="8579" priority="273">
      <formula>INDIRECT("K"&amp;ROW())="Office"</formula>
    </cfRule>
    <cfRule type="expression" dxfId="8578" priority="274">
      <formula>INDIRECT("K"&amp;ROW())="Editor"</formula>
    </cfRule>
    <cfRule type="expression" dxfId="8577" priority="275">
      <formula>INDIRECT("K"&amp;ROW())="PPP"</formula>
    </cfRule>
    <cfRule type="expression" dxfId="8576" priority="276">
      <formula>INDIRECT("K"&amp;ROW())="Author"</formula>
    </cfRule>
  </conditionalFormatting>
  <conditionalFormatting sqref="J73">
    <cfRule type="expression" dxfId="8575" priority="269">
      <formula>INDIRECT("K"&amp;ROW())="Office"</formula>
    </cfRule>
    <cfRule type="expression" dxfId="8574" priority="270">
      <formula>INDIRECT("K"&amp;ROW())="Editor"</formula>
    </cfRule>
    <cfRule type="expression" dxfId="8573" priority="271">
      <formula>INDIRECT("K"&amp;ROW())="PPP"</formula>
    </cfRule>
    <cfRule type="expression" dxfId="8572" priority="272">
      <formula>INDIRECT("K"&amp;ROW())="Author"</formula>
    </cfRule>
  </conditionalFormatting>
  <conditionalFormatting sqref="G73">
    <cfRule type="expression" dxfId="8571" priority="265">
      <formula>INDIRECT("K"&amp;ROW())="Office"</formula>
    </cfRule>
    <cfRule type="expression" dxfId="8570" priority="266">
      <formula>INDIRECT("K"&amp;ROW())="Editor"</formula>
    </cfRule>
    <cfRule type="expression" dxfId="8569" priority="267">
      <formula>INDIRECT("K"&amp;ROW())="PPP"</formula>
    </cfRule>
    <cfRule type="expression" dxfId="8568" priority="268">
      <formula>INDIRECT("K"&amp;ROW())="Author"</formula>
    </cfRule>
  </conditionalFormatting>
  <conditionalFormatting sqref="A73">
    <cfRule type="expression" dxfId="8567" priority="261">
      <formula>INDIRECT("K"&amp;ROW())="Office"</formula>
    </cfRule>
    <cfRule type="expression" dxfId="8566" priority="262">
      <formula>INDIRECT("K"&amp;ROW())="Editor"</formula>
    </cfRule>
    <cfRule type="expression" dxfId="8565" priority="263">
      <formula>INDIRECT("K"&amp;ROW())="PPP"</formula>
    </cfRule>
    <cfRule type="expression" dxfId="8564" priority="264">
      <formula>INDIRECT("K"&amp;ROW())="Author"</formula>
    </cfRule>
  </conditionalFormatting>
  <conditionalFormatting sqref="K74 C74">
    <cfRule type="expression" dxfId="8563" priority="245">
      <formula>INDIRECT("K"&amp;ROW())="Office"</formula>
    </cfRule>
    <cfRule type="expression" dxfId="8562" priority="246">
      <formula>INDIRECT("K"&amp;ROW())="Editor"</formula>
    </cfRule>
    <cfRule type="expression" dxfId="8561" priority="247">
      <formula>INDIRECT("K"&amp;ROW())="PPP"</formula>
    </cfRule>
    <cfRule type="expression" dxfId="8560" priority="248">
      <formula>INDIRECT("K"&amp;ROW())="Author"</formula>
    </cfRule>
  </conditionalFormatting>
  <conditionalFormatting sqref="L73">
    <cfRule type="expression" dxfId="8559" priority="253">
      <formula>INDIRECT("K"&amp;ROW())="Office"</formula>
    </cfRule>
    <cfRule type="expression" dxfId="8558" priority="254">
      <formula>INDIRECT("K"&amp;ROW())="Editor"</formula>
    </cfRule>
    <cfRule type="expression" dxfId="8557" priority="255">
      <formula>INDIRECT("K"&amp;ROW())="PPP"</formula>
    </cfRule>
    <cfRule type="expression" dxfId="8556" priority="256">
      <formula>INDIRECT("K"&amp;ROW())="Author"</formula>
    </cfRule>
  </conditionalFormatting>
  <conditionalFormatting sqref="H74">
    <cfRule type="expression" dxfId="8555" priority="249">
      <formula>INDIRECT("K"&amp;ROW())="Office"</formula>
    </cfRule>
    <cfRule type="expression" dxfId="8554" priority="250">
      <formula>INDIRECT("K"&amp;ROW())="Editor"</formula>
    </cfRule>
    <cfRule type="expression" dxfId="8553" priority="251">
      <formula>INDIRECT("K"&amp;ROW())="PPP"</formula>
    </cfRule>
    <cfRule type="expression" dxfId="8552" priority="252">
      <formula>INDIRECT("K"&amp;ROW())="Author"</formula>
    </cfRule>
  </conditionalFormatting>
  <conditionalFormatting sqref="D74:E74 I74 B74">
    <cfRule type="expression" dxfId="8551" priority="241">
      <formula>INDIRECT("K"&amp;ROW())="Office"</formula>
    </cfRule>
    <cfRule type="expression" dxfId="8550" priority="242">
      <formula>INDIRECT("K"&amp;ROW())="Editor"</formula>
    </cfRule>
    <cfRule type="expression" dxfId="8549" priority="243">
      <formula>INDIRECT("K"&amp;ROW())="PPP"</formula>
    </cfRule>
    <cfRule type="expression" dxfId="8548" priority="244">
      <formula>INDIRECT("K"&amp;ROW())="Author"</formula>
    </cfRule>
  </conditionalFormatting>
  <conditionalFormatting sqref="J74">
    <cfRule type="expression" dxfId="8547" priority="237">
      <formula>INDIRECT("K"&amp;ROW())="Office"</formula>
    </cfRule>
    <cfRule type="expression" dxfId="8546" priority="238">
      <formula>INDIRECT("K"&amp;ROW())="Editor"</formula>
    </cfRule>
    <cfRule type="expression" dxfId="8545" priority="239">
      <formula>INDIRECT("K"&amp;ROW())="PPP"</formula>
    </cfRule>
    <cfRule type="expression" dxfId="8544" priority="240">
      <formula>INDIRECT("K"&amp;ROW())="Author"</formula>
    </cfRule>
  </conditionalFormatting>
  <conditionalFormatting sqref="G74">
    <cfRule type="expression" dxfId="8543" priority="233">
      <formula>INDIRECT("K"&amp;ROW())="Office"</formula>
    </cfRule>
    <cfRule type="expression" dxfId="8542" priority="234">
      <formula>INDIRECT("K"&amp;ROW())="Editor"</formula>
    </cfRule>
    <cfRule type="expression" dxfId="8541" priority="235">
      <formula>INDIRECT("K"&amp;ROW())="PPP"</formula>
    </cfRule>
    <cfRule type="expression" dxfId="8540" priority="236">
      <formula>INDIRECT("K"&amp;ROW())="Author"</formula>
    </cfRule>
  </conditionalFormatting>
  <conditionalFormatting sqref="A74">
    <cfRule type="expression" dxfId="8539" priority="229">
      <formula>INDIRECT("K"&amp;ROW())="Office"</formula>
    </cfRule>
    <cfRule type="expression" dxfId="8538" priority="230">
      <formula>INDIRECT("K"&amp;ROW())="Editor"</formula>
    </cfRule>
    <cfRule type="expression" dxfId="8537" priority="231">
      <formula>INDIRECT("K"&amp;ROW())="PPP"</formula>
    </cfRule>
    <cfRule type="expression" dxfId="8536" priority="232">
      <formula>INDIRECT("K"&amp;ROW())="Author"</formula>
    </cfRule>
  </conditionalFormatting>
  <conditionalFormatting sqref="L74">
    <cfRule type="expression" dxfId="8535" priority="221">
      <formula>INDIRECT("K"&amp;ROW())="Office"</formula>
    </cfRule>
    <cfRule type="expression" dxfId="8534" priority="222">
      <formula>INDIRECT("K"&amp;ROW())="Editor"</formula>
    </cfRule>
    <cfRule type="expression" dxfId="8533" priority="223">
      <formula>INDIRECT("K"&amp;ROW())="PPP"</formula>
    </cfRule>
    <cfRule type="expression" dxfId="8532" priority="224">
      <formula>INDIRECT("K"&amp;ROW())="Author"</formula>
    </cfRule>
  </conditionalFormatting>
  <conditionalFormatting sqref="F71:F72 F74">
    <cfRule type="containsBlanks" priority="217">
      <formula>LEN(TRIM(F71))=0</formula>
    </cfRule>
    <cfRule type="expression" dxfId="8531" priority="218">
      <formula>AND(_xlfn.ISFORMULA(F71),MOD(ROW(),2))</formula>
    </cfRule>
    <cfRule type="expression" dxfId="8530" priority="219">
      <formula>AND(_xlfn.ISFORMULA(F71),MOD(ROW()+1,2))</formula>
    </cfRule>
    <cfRule type="expression" dxfId="8529" priority="220">
      <formula>MOD(ROW(),2)</formula>
    </cfRule>
  </conditionalFormatting>
  <conditionalFormatting sqref="F73">
    <cfRule type="containsBlanks" priority="209">
      <formula>LEN(TRIM(F73))=0</formula>
    </cfRule>
    <cfRule type="expression" dxfId="8528" priority="210">
      <formula>AND(_xlfn.ISFORMULA(F73),MOD(ROW(),2))</formula>
    </cfRule>
    <cfRule type="expression" dxfId="8527" priority="211">
      <formula>AND(_xlfn.ISFORMULA(F73),MOD(ROW()+1,2))</formula>
    </cfRule>
    <cfRule type="expression" dxfId="8526" priority="212">
      <formula>MOD(ROW(),2)</formula>
    </cfRule>
  </conditionalFormatting>
  <conditionalFormatting sqref="H75">
    <cfRule type="expression" dxfId="8525" priority="205">
      <formula>INDIRECT("K"&amp;ROW())="Office"</formula>
    </cfRule>
    <cfRule type="expression" dxfId="8524" priority="206">
      <formula>INDIRECT("K"&amp;ROW())="Editor"</formula>
    </cfRule>
    <cfRule type="expression" dxfId="8523" priority="207">
      <formula>INDIRECT("K"&amp;ROW())="PPP"</formula>
    </cfRule>
    <cfRule type="expression" dxfId="8522" priority="208">
      <formula>INDIRECT("K"&amp;ROW())="Author"</formula>
    </cfRule>
  </conditionalFormatting>
  <conditionalFormatting sqref="K75 C75">
    <cfRule type="expression" dxfId="8521" priority="201">
      <formula>INDIRECT("K"&amp;ROW())="Office"</formula>
    </cfRule>
    <cfRule type="expression" dxfId="8520" priority="202">
      <formula>INDIRECT("K"&amp;ROW())="Editor"</formula>
    </cfRule>
    <cfRule type="expression" dxfId="8519" priority="203">
      <formula>INDIRECT("K"&amp;ROW())="PPP"</formula>
    </cfRule>
    <cfRule type="expression" dxfId="8518" priority="204">
      <formula>INDIRECT("K"&amp;ROW())="Author"</formula>
    </cfRule>
  </conditionalFormatting>
  <conditionalFormatting sqref="D75:E75 I75 B75">
    <cfRule type="expression" dxfId="8517" priority="197">
      <formula>INDIRECT("K"&amp;ROW())="Office"</formula>
    </cfRule>
    <cfRule type="expression" dxfId="8516" priority="198">
      <formula>INDIRECT("K"&amp;ROW())="Editor"</formula>
    </cfRule>
    <cfRule type="expression" dxfId="8515" priority="199">
      <formula>INDIRECT("K"&amp;ROW())="PPP"</formula>
    </cfRule>
    <cfRule type="expression" dxfId="8514" priority="200">
      <formula>INDIRECT("K"&amp;ROW())="Author"</formula>
    </cfRule>
  </conditionalFormatting>
  <conditionalFormatting sqref="J75">
    <cfRule type="expression" dxfId="8513" priority="193">
      <formula>INDIRECT("K"&amp;ROW())="Office"</formula>
    </cfRule>
    <cfRule type="expression" dxfId="8512" priority="194">
      <formula>INDIRECT("K"&amp;ROW())="Editor"</formula>
    </cfRule>
    <cfRule type="expression" dxfId="8511" priority="195">
      <formula>INDIRECT("K"&amp;ROW())="PPP"</formula>
    </cfRule>
    <cfRule type="expression" dxfId="8510" priority="196">
      <formula>INDIRECT("K"&amp;ROW())="Author"</formula>
    </cfRule>
  </conditionalFormatting>
  <conditionalFormatting sqref="G75">
    <cfRule type="expression" dxfId="8509" priority="189">
      <formula>INDIRECT("K"&amp;ROW())="Office"</formula>
    </cfRule>
    <cfRule type="expression" dxfId="8508" priority="190">
      <formula>INDIRECT("K"&amp;ROW())="Editor"</formula>
    </cfRule>
    <cfRule type="expression" dxfId="8507" priority="191">
      <formula>INDIRECT("K"&amp;ROW())="PPP"</formula>
    </cfRule>
    <cfRule type="expression" dxfId="8506" priority="192">
      <formula>INDIRECT("K"&amp;ROW())="Author"</formula>
    </cfRule>
  </conditionalFormatting>
  <conditionalFormatting sqref="A75">
    <cfRule type="expression" dxfId="8505" priority="185">
      <formula>INDIRECT("K"&amp;ROW())="Office"</formula>
    </cfRule>
    <cfRule type="expression" dxfId="8504" priority="186">
      <formula>INDIRECT("K"&amp;ROW())="Editor"</formula>
    </cfRule>
    <cfRule type="expression" dxfId="8503" priority="187">
      <formula>INDIRECT("K"&amp;ROW())="PPP"</formula>
    </cfRule>
    <cfRule type="expression" dxfId="8502" priority="188">
      <formula>INDIRECT("K"&amp;ROW())="Author"</formula>
    </cfRule>
  </conditionalFormatting>
  <conditionalFormatting sqref="L75">
    <cfRule type="expression" dxfId="8501" priority="181">
      <formula>INDIRECT("K"&amp;ROW())="Office"</formula>
    </cfRule>
    <cfRule type="expression" dxfId="8500" priority="182">
      <formula>INDIRECT("K"&amp;ROW())="Editor"</formula>
    </cfRule>
    <cfRule type="expression" dxfId="8499" priority="183">
      <formula>INDIRECT("K"&amp;ROW())="PPP"</formula>
    </cfRule>
    <cfRule type="expression" dxfId="8498" priority="184">
      <formula>INDIRECT("K"&amp;ROW())="Author"</formula>
    </cfRule>
  </conditionalFormatting>
  <conditionalFormatting sqref="F75">
    <cfRule type="containsBlanks" priority="177">
      <formula>LEN(TRIM(F75))=0</formula>
    </cfRule>
    <cfRule type="expression" dxfId="8497" priority="178">
      <formula>AND(_xlfn.ISFORMULA(F75),MOD(ROW(),2))</formula>
    </cfRule>
    <cfRule type="expression" dxfId="8496" priority="179">
      <formula>AND(_xlfn.ISFORMULA(F75),MOD(ROW()+1,2))</formula>
    </cfRule>
    <cfRule type="expression" dxfId="8495" priority="180">
      <formula>MOD(ROW(),2)</formula>
    </cfRule>
  </conditionalFormatting>
  <conditionalFormatting sqref="H76">
    <cfRule type="expression" dxfId="8494" priority="173">
      <formula>INDIRECT("K"&amp;ROW())="Office"</formula>
    </cfRule>
    <cfRule type="expression" dxfId="8493" priority="174">
      <formula>INDIRECT("K"&amp;ROW())="Editor"</formula>
    </cfRule>
    <cfRule type="expression" dxfId="8492" priority="175">
      <formula>INDIRECT("K"&amp;ROW())="PPP"</formula>
    </cfRule>
    <cfRule type="expression" dxfId="8491" priority="176">
      <formula>INDIRECT("K"&amp;ROW())="Author"</formula>
    </cfRule>
  </conditionalFormatting>
  <conditionalFormatting sqref="K76 C76">
    <cfRule type="expression" dxfId="8490" priority="169">
      <formula>INDIRECT("K"&amp;ROW())="Office"</formula>
    </cfRule>
    <cfRule type="expression" dxfId="8489" priority="170">
      <formula>INDIRECT("K"&amp;ROW())="Editor"</formula>
    </cfRule>
    <cfRule type="expression" dxfId="8488" priority="171">
      <formula>INDIRECT("K"&amp;ROW())="PPP"</formula>
    </cfRule>
    <cfRule type="expression" dxfId="8487" priority="172">
      <formula>INDIRECT("K"&amp;ROW())="Author"</formula>
    </cfRule>
  </conditionalFormatting>
  <conditionalFormatting sqref="D76:E76 I76 B76">
    <cfRule type="expression" dxfId="8486" priority="165">
      <formula>INDIRECT("K"&amp;ROW())="Office"</formula>
    </cfRule>
    <cfRule type="expression" dxfId="8485" priority="166">
      <formula>INDIRECT("K"&amp;ROW())="Editor"</formula>
    </cfRule>
    <cfRule type="expression" dxfId="8484" priority="167">
      <formula>INDIRECT("K"&amp;ROW())="PPP"</formula>
    </cfRule>
    <cfRule type="expression" dxfId="8483" priority="168">
      <formula>INDIRECT("K"&amp;ROW())="Author"</formula>
    </cfRule>
  </conditionalFormatting>
  <conditionalFormatting sqref="J76">
    <cfRule type="expression" dxfId="8482" priority="161">
      <formula>INDIRECT("K"&amp;ROW())="Office"</formula>
    </cfRule>
    <cfRule type="expression" dxfId="8481" priority="162">
      <formula>INDIRECT("K"&amp;ROW())="Editor"</formula>
    </cfRule>
    <cfRule type="expression" dxfId="8480" priority="163">
      <formula>INDIRECT("K"&amp;ROW())="PPP"</formula>
    </cfRule>
    <cfRule type="expression" dxfId="8479" priority="164">
      <formula>INDIRECT("K"&amp;ROW())="Author"</formula>
    </cfRule>
  </conditionalFormatting>
  <conditionalFormatting sqref="G76">
    <cfRule type="expression" dxfId="8478" priority="157">
      <formula>INDIRECT("K"&amp;ROW())="Office"</formula>
    </cfRule>
    <cfRule type="expression" dxfId="8477" priority="158">
      <formula>INDIRECT("K"&amp;ROW())="Editor"</formula>
    </cfRule>
    <cfRule type="expression" dxfId="8476" priority="159">
      <formula>INDIRECT("K"&amp;ROW())="PPP"</formula>
    </cfRule>
    <cfRule type="expression" dxfId="8475" priority="160">
      <formula>INDIRECT("K"&amp;ROW())="Author"</formula>
    </cfRule>
  </conditionalFormatting>
  <conditionalFormatting sqref="A76">
    <cfRule type="expression" dxfId="8474" priority="153">
      <formula>INDIRECT("K"&amp;ROW())="Office"</formula>
    </cfRule>
    <cfRule type="expression" dxfId="8473" priority="154">
      <formula>INDIRECT("K"&amp;ROW())="Editor"</formula>
    </cfRule>
    <cfRule type="expression" dxfId="8472" priority="155">
      <formula>INDIRECT("K"&amp;ROW())="PPP"</formula>
    </cfRule>
    <cfRule type="expression" dxfId="8471" priority="156">
      <formula>INDIRECT("K"&amp;ROW())="Author"</formula>
    </cfRule>
  </conditionalFormatting>
  <conditionalFormatting sqref="L76">
    <cfRule type="expression" dxfId="8470" priority="149">
      <formula>INDIRECT("K"&amp;ROW())="Office"</formula>
    </cfRule>
    <cfRule type="expression" dxfId="8469" priority="150">
      <formula>INDIRECT("K"&amp;ROW())="Editor"</formula>
    </cfRule>
    <cfRule type="expression" dxfId="8468" priority="151">
      <formula>INDIRECT("K"&amp;ROW())="PPP"</formula>
    </cfRule>
    <cfRule type="expression" dxfId="8467" priority="152">
      <formula>INDIRECT("K"&amp;ROW())="Author"</formula>
    </cfRule>
  </conditionalFormatting>
  <conditionalFormatting sqref="F76">
    <cfRule type="containsBlanks" priority="145">
      <formula>LEN(TRIM(F76))=0</formula>
    </cfRule>
    <cfRule type="expression" dxfId="8466" priority="146">
      <formula>AND(_xlfn.ISFORMULA(F76),MOD(ROW(),2))</formula>
    </cfRule>
    <cfRule type="expression" dxfId="8465" priority="147">
      <formula>AND(_xlfn.ISFORMULA(F76),MOD(ROW()+1,2))</formula>
    </cfRule>
    <cfRule type="expression" dxfId="8464" priority="148">
      <formula>MOD(ROW(),2)</formula>
    </cfRule>
  </conditionalFormatting>
  <conditionalFormatting sqref="H77">
    <cfRule type="expression" dxfId="8463" priority="141">
      <formula>INDIRECT("K"&amp;ROW())="Office"</formula>
    </cfRule>
    <cfRule type="expression" dxfId="8462" priority="142">
      <formula>INDIRECT("K"&amp;ROW())="Editor"</formula>
    </cfRule>
    <cfRule type="expression" dxfId="8461" priority="143">
      <formula>INDIRECT("K"&amp;ROW())="PPP"</formula>
    </cfRule>
    <cfRule type="expression" dxfId="8460" priority="144">
      <formula>INDIRECT("K"&amp;ROW())="Author"</formula>
    </cfRule>
  </conditionalFormatting>
  <conditionalFormatting sqref="K77 C77">
    <cfRule type="expression" dxfId="8459" priority="137">
      <formula>INDIRECT("K"&amp;ROW())="Office"</formula>
    </cfRule>
    <cfRule type="expression" dxfId="8458" priority="138">
      <formula>INDIRECT("K"&amp;ROW())="Editor"</formula>
    </cfRule>
    <cfRule type="expression" dxfId="8457" priority="139">
      <formula>INDIRECT("K"&amp;ROW())="PPP"</formula>
    </cfRule>
    <cfRule type="expression" dxfId="8456" priority="140">
      <formula>INDIRECT("K"&amp;ROW())="Author"</formula>
    </cfRule>
  </conditionalFormatting>
  <conditionalFormatting sqref="D77:E77 I77 B77">
    <cfRule type="expression" dxfId="8455" priority="133">
      <formula>INDIRECT("K"&amp;ROW())="Office"</formula>
    </cfRule>
    <cfRule type="expression" dxfId="8454" priority="134">
      <formula>INDIRECT("K"&amp;ROW())="Editor"</formula>
    </cfRule>
    <cfRule type="expression" dxfId="8453" priority="135">
      <formula>INDIRECT("K"&amp;ROW())="PPP"</formula>
    </cfRule>
    <cfRule type="expression" dxfId="8452" priority="136">
      <formula>INDIRECT("K"&amp;ROW())="Author"</formula>
    </cfRule>
  </conditionalFormatting>
  <conditionalFormatting sqref="J77">
    <cfRule type="expression" dxfId="8451" priority="129">
      <formula>INDIRECT("K"&amp;ROW())="Office"</formula>
    </cfRule>
    <cfRule type="expression" dxfId="8450" priority="130">
      <formula>INDIRECT("K"&amp;ROW())="Editor"</formula>
    </cfRule>
    <cfRule type="expression" dxfId="8449" priority="131">
      <formula>INDIRECT("K"&amp;ROW())="PPP"</formula>
    </cfRule>
    <cfRule type="expression" dxfId="8448" priority="132">
      <formula>INDIRECT("K"&amp;ROW())="Author"</formula>
    </cfRule>
  </conditionalFormatting>
  <conditionalFormatting sqref="G77">
    <cfRule type="expression" dxfId="8447" priority="125">
      <formula>INDIRECT("K"&amp;ROW())="Office"</formula>
    </cfRule>
    <cfRule type="expression" dxfId="8446" priority="126">
      <formula>INDIRECT("K"&amp;ROW())="Editor"</formula>
    </cfRule>
    <cfRule type="expression" dxfId="8445" priority="127">
      <formula>INDIRECT("K"&amp;ROW())="PPP"</formula>
    </cfRule>
    <cfRule type="expression" dxfId="8444" priority="128">
      <formula>INDIRECT("K"&amp;ROW())="Author"</formula>
    </cfRule>
  </conditionalFormatting>
  <conditionalFormatting sqref="A77">
    <cfRule type="expression" dxfId="8443" priority="121">
      <formula>INDIRECT("K"&amp;ROW())="Office"</formula>
    </cfRule>
    <cfRule type="expression" dxfId="8442" priority="122">
      <formula>INDIRECT("K"&amp;ROW())="Editor"</formula>
    </cfRule>
    <cfRule type="expression" dxfId="8441" priority="123">
      <formula>INDIRECT("K"&amp;ROW())="PPP"</formula>
    </cfRule>
    <cfRule type="expression" dxfId="8440" priority="124">
      <formula>INDIRECT("K"&amp;ROW())="Author"</formula>
    </cfRule>
  </conditionalFormatting>
  <conditionalFormatting sqref="L77">
    <cfRule type="expression" dxfId="8439" priority="117">
      <formula>INDIRECT("K"&amp;ROW())="Office"</formula>
    </cfRule>
    <cfRule type="expression" dxfId="8438" priority="118">
      <formula>INDIRECT("K"&amp;ROW())="Editor"</formula>
    </cfRule>
    <cfRule type="expression" dxfId="8437" priority="119">
      <formula>INDIRECT("K"&amp;ROW())="PPP"</formula>
    </cfRule>
    <cfRule type="expression" dxfId="8436" priority="120">
      <formula>INDIRECT("K"&amp;ROW())="Author"</formula>
    </cfRule>
  </conditionalFormatting>
  <conditionalFormatting sqref="F77">
    <cfRule type="containsBlanks" priority="113">
      <formula>LEN(TRIM(F77))=0</formula>
    </cfRule>
    <cfRule type="expression" dxfId="8435" priority="114">
      <formula>AND(_xlfn.ISFORMULA(F77),MOD(ROW(),2))</formula>
    </cfRule>
    <cfRule type="expression" dxfId="8434" priority="115">
      <formula>AND(_xlfn.ISFORMULA(F77),MOD(ROW()+1,2))</formula>
    </cfRule>
    <cfRule type="expression" dxfId="8433" priority="116">
      <formula>MOD(ROW(),2)</formula>
    </cfRule>
  </conditionalFormatting>
  <conditionalFormatting sqref="F70">
    <cfRule type="containsBlanks" priority="109">
      <formula>LEN(TRIM(F70))=0</formula>
    </cfRule>
    <cfRule type="expression" dxfId="8432" priority="110">
      <formula>AND(_xlfn.ISFORMULA(F70),MOD(ROW(),2))</formula>
    </cfRule>
    <cfRule type="expression" dxfId="8431" priority="111">
      <formula>AND(_xlfn.ISFORMULA(F70),MOD(ROW()+1,2))</formula>
    </cfRule>
    <cfRule type="expression" dxfId="8430" priority="112">
      <formula>MOD(ROW(),2)</formula>
    </cfRule>
  </conditionalFormatting>
  <conditionalFormatting sqref="F69">
    <cfRule type="containsBlanks" priority="105">
      <formula>LEN(TRIM(F69))=0</formula>
    </cfRule>
    <cfRule type="expression" dxfId="8429" priority="106">
      <formula>AND(_xlfn.ISFORMULA(F69),MOD(ROW(),2))</formula>
    </cfRule>
    <cfRule type="expression" dxfId="8428" priority="107">
      <formula>AND(_xlfn.ISFORMULA(F69),MOD(ROW()+1,2))</formula>
    </cfRule>
    <cfRule type="expression" dxfId="8427" priority="108">
      <formula>MOD(ROW(),2)</formula>
    </cfRule>
  </conditionalFormatting>
  <conditionalFormatting sqref="F71">
    <cfRule type="containsBlanks" priority="101">
      <formula>LEN(TRIM(F71))=0</formula>
    </cfRule>
    <cfRule type="expression" dxfId="8426" priority="102">
      <formula>AND(_xlfn.ISFORMULA(F71),MOD(ROW(),2))</formula>
    </cfRule>
    <cfRule type="expression" dxfId="8425" priority="103">
      <formula>AND(_xlfn.ISFORMULA(F71),MOD(ROW()+1,2))</formula>
    </cfRule>
    <cfRule type="expression" dxfId="8424" priority="104">
      <formula>MOD(ROW(),2)</formula>
    </cfRule>
  </conditionalFormatting>
  <conditionalFormatting sqref="F70">
    <cfRule type="containsBlanks" priority="97">
      <formula>LEN(TRIM(F70))=0</formula>
    </cfRule>
    <cfRule type="expression" dxfId="8423" priority="98">
      <formula>AND(_xlfn.ISFORMULA(F70),MOD(ROW(),2))</formula>
    </cfRule>
    <cfRule type="expression" dxfId="8422" priority="99">
      <formula>AND(_xlfn.ISFORMULA(F70),MOD(ROW()+1,2))</formula>
    </cfRule>
    <cfRule type="expression" dxfId="8421" priority="100">
      <formula>MOD(ROW(),2)</formula>
    </cfRule>
  </conditionalFormatting>
  <conditionalFormatting sqref="H78">
    <cfRule type="expression" dxfId="8420" priority="93">
      <formula>INDIRECT("K"&amp;ROW())="Office"</formula>
    </cfRule>
    <cfRule type="expression" dxfId="8419" priority="94">
      <formula>INDIRECT("K"&amp;ROW())="Editor"</formula>
    </cfRule>
    <cfRule type="expression" dxfId="8418" priority="95">
      <formula>INDIRECT("K"&amp;ROW())="PPP"</formula>
    </cfRule>
    <cfRule type="expression" dxfId="8417" priority="96">
      <formula>INDIRECT("K"&amp;ROW())="Author"</formula>
    </cfRule>
  </conditionalFormatting>
  <conditionalFormatting sqref="K78 C78">
    <cfRule type="expression" dxfId="8416" priority="89">
      <formula>INDIRECT("K"&amp;ROW())="Office"</formula>
    </cfRule>
    <cfRule type="expression" dxfId="8415" priority="90">
      <formula>INDIRECT("K"&amp;ROW())="Editor"</formula>
    </cfRule>
    <cfRule type="expression" dxfId="8414" priority="91">
      <formula>INDIRECT("K"&amp;ROW())="PPP"</formula>
    </cfRule>
    <cfRule type="expression" dxfId="8413" priority="92">
      <formula>INDIRECT("K"&amp;ROW())="Author"</formula>
    </cfRule>
  </conditionalFormatting>
  <conditionalFormatting sqref="D78:E78 I78 B78">
    <cfRule type="expression" dxfId="8412" priority="85">
      <formula>INDIRECT("K"&amp;ROW())="Office"</formula>
    </cfRule>
    <cfRule type="expression" dxfId="8411" priority="86">
      <formula>INDIRECT("K"&amp;ROW())="Editor"</formula>
    </cfRule>
    <cfRule type="expression" dxfId="8410" priority="87">
      <formula>INDIRECT("K"&amp;ROW())="PPP"</formula>
    </cfRule>
    <cfRule type="expression" dxfId="8409" priority="88">
      <formula>INDIRECT("K"&amp;ROW())="Author"</formula>
    </cfRule>
  </conditionalFormatting>
  <conditionalFormatting sqref="J78">
    <cfRule type="expression" dxfId="8408" priority="81">
      <formula>INDIRECT("K"&amp;ROW())="Office"</formula>
    </cfRule>
    <cfRule type="expression" dxfId="8407" priority="82">
      <formula>INDIRECT("K"&amp;ROW())="Editor"</formula>
    </cfRule>
    <cfRule type="expression" dxfId="8406" priority="83">
      <formula>INDIRECT("K"&amp;ROW())="PPP"</formula>
    </cfRule>
    <cfRule type="expression" dxfId="8405" priority="84">
      <formula>INDIRECT("K"&amp;ROW())="Author"</formula>
    </cfRule>
  </conditionalFormatting>
  <conditionalFormatting sqref="G78">
    <cfRule type="expression" dxfId="8404" priority="77">
      <formula>INDIRECT("K"&amp;ROW())="Office"</formula>
    </cfRule>
    <cfRule type="expression" dxfId="8403" priority="78">
      <formula>INDIRECT("K"&amp;ROW())="Editor"</formula>
    </cfRule>
    <cfRule type="expression" dxfId="8402" priority="79">
      <formula>INDIRECT("K"&amp;ROW())="PPP"</formula>
    </cfRule>
    <cfRule type="expression" dxfId="8401" priority="80">
      <formula>INDIRECT("K"&amp;ROW())="Author"</formula>
    </cfRule>
  </conditionalFormatting>
  <conditionalFormatting sqref="A78">
    <cfRule type="expression" dxfId="8400" priority="73">
      <formula>INDIRECT("K"&amp;ROW())="Office"</formula>
    </cfRule>
    <cfRule type="expression" dxfId="8399" priority="74">
      <formula>INDIRECT("K"&amp;ROW())="Editor"</formula>
    </cfRule>
    <cfRule type="expression" dxfId="8398" priority="75">
      <formula>INDIRECT("K"&amp;ROW())="PPP"</formula>
    </cfRule>
    <cfRule type="expression" dxfId="8397" priority="76">
      <formula>INDIRECT("K"&amp;ROW())="Author"</formula>
    </cfRule>
  </conditionalFormatting>
  <conditionalFormatting sqref="L78">
    <cfRule type="expression" dxfId="8396" priority="69">
      <formula>INDIRECT("K"&amp;ROW())="Office"</formula>
    </cfRule>
    <cfRule type="expression" dxfId="8395" priority="70">
      <formula>INDIRECT("K"&amp;ROW())="Editor"</formula>
    </cfRule>
    <cfRule type="expression" dxfId="8394" priority="71">
      <formula>INDIRECT("K"&amp;ROW())="PPP"</formula>
    </cfRule>
    <cfRule type="expression" dxfId="8393" priority="72">
      <formula>INDIRECT("K"&amp;ROW())="Author"</formula>
    </cfRule>
  </conditionalFormatting>
  <conditionalFormatting sqref="F78">
    <cfRule type="containsBlanks" priority="65">
      <formula>LEN(TRIM(F78))=0</formula>
    </cfRule>
    <cfRule type="expression" dxfId="8392" priority="66">
      <formula>AND(_xlfn.ISFORMULA(F78),MOD(ROW(),2))</formula>
    </cfRule>
    <cfRule type="expression" dxfId="8391" priority="67">
      <formula>AND(_xlfn.ISFORMULA(F78),MOD(ROW()+1,2))</formula>
    </cfRule>
    <cfRule type="expression" dxfId="8390" priority="68">
      <formula>MOD(ROW(),2)</formula>
    </cfRule>
  </conditionalFormatting>
  <conditionalFormatting sqref="H79">
    <cfRule type="expression" dxfId="8389" priority="61">
      <formula>INDIRECT("K"&amp;ROW())="Office"</formula>
    </cfRule>
    <cfRule type="expression" dxfId="8388" priority="62">
      <formula>INDIRECT("K"&amp;ROW())="Editor"</formula>
    </cfRule>
    <cfRule type="expression" dxfId="8387" priority="63">
      <formula>INDIRECT("K"&amp;ROW())="PPP"</formula>
    </cfRule>
    <cfRule type="expression" dxfId="8386" priority="64">
      <formula>INDIRECT("K"&amp;ROW())="Author"</formula>
    </cfRule>
  </conditionalFormatting>
  <conditionalFormatting sqref="K79 C79">
    <cfRule type="expression" dxfId="8385" priority="57">
      <formula>INDIRECT("K"&amp;ROW())="Office"</formula>
    </cfRule>
    <cfRule type="expression" dxfId="8384" priority="58">
      <formula>INDIRECT("K"&amp;ROW())="Editor"</formula>
    </cfRule>
    <cfRule type="expression" dxfId="8383" priority="59">
      <formula>INDIRECT("K"&amp;ROW())="PPP"</formula>
    </cfRule>
    <cfRule type="expression" dxfId="8382" priority="60">
      <formula>INDIRECT("K"&amp;ROW())="Author"</formula>
    </cfRule>
  </conditionalFormatting>
  <conditionalFormatting sqref="D79:E79 I79 B79">
    <cfRule type="expression" dxfId="8381" priority="53">
      <formula>INDIRECT("K"&amp;ROW())="Office"</formula>
    </cfRule>
    <cfRule type="expression" dxfId="8380" priority="54">
      <formula>INDIRECT("K"&amp;ROW())="Editor"</formula>
    </cfRule>
    <cfRule type="expression" dxfId="8379" priority="55">
      <formula>INDIRECT("K"&amp;ROW())="PPP"</formula>
    </cfRule>
    <cfRule type="expression" dxfId="8378" priority="56">
      <formula>INDIRECT("K"&amp;ROW())="Author"</formula>
    </cfRule>
  </conditionalFormatting>
  <conditionalFormatting sqref="J79">
    <cfRule type="expression" dxfId="8377" priority="49">
      <formula>INDIRECT("K"&amp;ROW())="Office"</formula>
    </cfRule>
    <cfRule type="expression" dxfId="8376" priority="50">
      <formula>INDIRECT("K"&amp;ROW())="Editor"</formula>
    </cfRule>
    <cfRule type="expression" dxfId="8375" priority="51">
      <formula>INDIRECT("K"&amp;ROW())="PPP"</formula>
    </cfRule>
    <cfRule type="expression" dxfId="8374" priority="52">
      <formula>INDIRECT("K"&amp;ROW())="Author"</formula>
    </cfRule>
  </conditionalFormatting>
  <conditionalFormatting sqref="G79">
    <cfRule type="expression" dxfId="8373" priority="45">
      <formula>INDIRECT("K"&amp;ROW())="Office"</formula>
    </cfRule>
    <cfRule type="expression" dxfId="8372" priority="46">
      <formula>INDIRECT("K"&amp;ROW())="Editor"</formula>
    </cfRule>
    <cfRule type="expression" dxfId="8371" priority="47">
      <formula>INDIRECT("K"&amp;ROW())="PPP"</formula>
    </cfRule>
    <cfRule type="expression" dxfId="8370" priority="48">
      <formula>INDIRECT("K"&amp;ROW())="Author"</formula>
    </cfRule>
  </conditionalFormatting>
  <conditionalFormatting sqref="A79">
    <cfRule type="expression" dxfId="8369" priority="41">
      <formula>INDIRECT("K"&amp;ROW())="Office"</formula>
    </cfRule>
    <cfRule type="expression" dxfId="8368" priority="42">
      <formula>INDIRECT("K"&amp;ROW())="Editor"</formula>
    </cfRule>
    <cfRule type="expression" dxfId="8367" priority="43">
      <formula>INDIRECT("K"&amp;ROW())="PPP"</formula>
    </cfRule>
    <cfRule type="expression" dxfId="8366" priority="44">
      <formula>INDIRECT("K"&amp;ROW())="Author"</formula>
    </cfRule>
  </conditionalFormatting>
  <conditionalFormatting sqref="L79">
    <cfRule type="expression" dxfId="8365" priority="37">
      <formula>INDIRECT("K"&amp;ROW())="Office"</formula>
    </cfRule>
    <cfRule type="expression" dxfId="8364" priority="38">
      <formula>INDIRECT("K"&amp;ROW())="Editor"</formula>
    </cfRule>
    <cfRule type="expression" dxfId="8363" priority="39">
      <formula>INDIRECT("K"&amp;ROW())="PPP"</formula>
    </cfRule>
    <cfRule type="expression" dxfId="8362" priority="40">
      <formula>INDIRECT("K"&amp;ROW())="Author"</formula>
    </cfRule>
  </conditionalFormatting>
  <conditionalFormatting sqref="F79">
    <cfRule type="containsBlanks" priority="33">
      <formula>LEN(TRIM(F79))=0</formula>
    </cfRule>
    <cfRule type="expression" dxfId="8361" priority="34">
      <formula>AND(_xlfn.ISFORMULA(F79),MOD(ROW(),2))</formula>
    </cfRule>
    <cfRule type="expression" dxfId="8360" priority="35">
      <formula>AND(_xlfn.ISFORMULA(F79),MOD(ROW()+1,2))</formula>
    </cfRule>
    <cfRule type="expression" dxfId="8359" priority="36">
      <formula>MOD(ROW(),2)</formula>
    </cfRule>
  </conditionalFormatting>
  <conditionalFormatting sqref="H80">
    <cfRule type="expression" dxfId="8358" priority="29">
      <formula>INDIRECT("K"&amp;ROW())="Office"</formula>
    </cfRule>
    <cfRule type="expression" dxfId="8357" priority="30">
      <formula>INDIRECT("K"&amp;ROW())="Editor"</formula>
    </cfRule>
    <cfRule type="expression" dxfId="8356" priority="31">
      <formula>INDIRECT("K"&amp;ROW())="PPP"</formula>
    </cfRule>
    <cfRule type="expression" dxfId="8355" priority="32">
      <formula>INDIRECT("K"&amp;ROW())="Author"</formula>
    </cfRule>
  </conditionalFormatting>
  <conditionalFormatting sqref="K80 C80">
    <cfRule type="expression" dxfId="8354" priority="25">
      <formula>INDIRECT("K"&amp;ROW())="Office"</formula>
    </cfRule>
    <cfRule type="expression" dxfId="8353" priority="26">
      <formula>INDIRECT("K"&amp;ROW())="Editor"</formula>
    </cfRule>
    <cfRule type="expression" dxfId="8352" priority="27">
      <formula>INDIRECT("K"&amp;ROW())="PPP"</formula>
    </cfRule>
    <cfRule type="expression" dxfId="8351" priority="28">
      <formula>INDIRECT("K"&amp;ROW())="Author"</formula>
    </cfRule>
  </conditionalFormatting>
  <conditionalFormatting sqref="D80:E80 I80 B80">
    <cfRule type="expression" dxfId="8350" priority="21">
      <formula>INDIRECT("K"&amp;ROW())="Office"</formula>
    </cfRule>
    <cfRule type="expression" dxfId="8349" priority="22">
      <formula>INDIRECT("K"&amp;ROW())="Editor"</formula>
    </cfRule>
    <cfRule type="expression" dxfId="8348" priority="23">
      <formula>INDIRECT("K"&amp;ROW())="PPP"</formula>
    </cfRule>
    <cfRule type="expression" dxfId="8347" priority="24">
      <formula>INDIRECT("K"&amp;ROW())="Author"</formula>
    </cfRule>
  </conditionalFormatting>
  <conditionalFormatting sqref="J80">
    <cfRule type="expression" dxfId="8346" priority="17">
      <formula>INDIRECT("K"&amp;ROW())="Office"</formula>
    </cfRule>
    <cfRule type="expression" dxfId="8345" priority="18">
      <formula>INDIRECT("K"&amp;ROW())="Editor"</formula>
    </cfRule>
    <cfRule type="expression" dxfId="8344" priority="19">
      <formula>INDIRECT("K"&amp;ROW())="PPP"</formula>
    </cfRule>
    <cfRule type="expression" dxfId="8343" priority="20">
      <formula>INDIRECT("K"&amp;ROW())="Author"</formula>
    </cfRule>
  </conditionalFormatting>
  <conditionalFormatting sqref="G80">
    <cfRule type="expression" dxfId="8342" priority="13">
      <formula>INDIRECT("K"&amp;ROW())="Office"</formula>
    </cfRule>
    <cfRule type="expression" dxfId="8341" priority="14">
      <formula>INDIRECT("K"&amp;ROW())="Editor"</formula>
    </cfRule>
    <cfRule type="expression" dxfId="8340" priority="15">
      <formula>INDIRECT("K"&amp;ROW())="PPP"</formula>
    </cfRule>
    <cfRule type="expression" dxfId="8339" priority="16">
      <formula>INDIRECT("K"&amp;ROW())="Author"</formula>
    </cfRule>
  </conditionalFormatting>
  <conditionalFormatting sqref="A80">
    <cfRule type="expression" dxfId="8338" priority="9">
      <formula>INDIRECT("K"&amp;ROW())="Office"</formula>
    </cfRule>
    <cfRule type="expression" dxfId="8337" priority="10">
      <formula>INDIRECT("K"&amp;ROW())="Editor"</formula>
    </cfRule>
    <cfRule type="expression" dxfId="8336" priority="11">
      <formula>INDIRECT("K"&amp;ROW())="PPP"</formula>
    </cfRule>
    <cfRule type="expression" dxfId="8335" priority="12">
      <formula>INDIRECT("K"&amp;ROW())="Author"</formula>
    </cfRule>
  </conditionalFormatting>
  <conditionalFormatting sqref="L80">
    <cfRule type="expression" dxfId="8334" priority="5">
      <formula>INDIRECT("K"&amp;ROW())="Office"</formula>
    </cfRule>
    <cfRule type="expression" dxfId="8333" priority="6">
      <formula>INDIRECT("K"&amp;ROW())="Editor"</formula>
    </cfRule>
    <cfRule type="expression" dxfId="8332" priority="7">
      <formula>INDIRECT("K"&amp;ROW())="PPP"</formula>
    </cfRule>
    <cfRule type="expression" dxfId="8331" priority="8">
      <formula>INDIRECT("K"&amp;ROW())="Author"</formula>
    </cfRule>
  </conditionalFormatting>
  <conditionalFormatting sqref="F80:F81">
    <cfRule type="containsBlanks" priority="1">
      <formula>LEN(TRIM(F80))=0</formula>
    </cfRule>
    <cfRule type="expression" dxfId="8330" priority="2">
      <formula>AND(_xlfn.ISFORMULA(F80),MOD(ROW(),2))</formula>
    </cfRule>
    <cfRule type="expression" dxfId="8329" priority="3">
      <formula>AND(_xlfn.ISFORMULA(F80),MOD(ROW()+1,2))</formula>
    </cfRule>
    <cfRule type="expression" dxfId="8328" priority="4">
      <formula>MOD(ROW(),2)</formula>
    </cfRule>
  </conditionalFormatting>
  <pageMargins left="0.25" right="0.25" top="0.75" bottom="0.75" header="0.3" footer="0.3"/>
  <pageSetup paperSize="9" scale="5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676"/>
  <sheetViews>
    <sheetView showGridLines="0" topLeftCell="A3" zoomScale="80" zoomScaleNormal="80" zoomScaleSheetLayoutView="100" workbookViewId="0">
      <selection activeCell="N8" sqref="N8"/>
    </sheetView>
  </sheetViews>
  <sheetFormatPr defaultColWidth="9.42578125" defaultRowHeight="14.25" outlineLevelRow="1"/>
  <cols>
    <col min="1" max="2" width="5.5703125" style="26" customWidth="1"/>
    <col min="3" max="3" width="6.5703125" style="26" customWidth="1"/>
    <col min="4" max="4" width="13.28515625" style="26" customWidth="1"/>
    <col min="5" max="5" width="7.42578125" style="26" customWidth="1"/>
    <col min="6" max="6" width="20.5703125" style="26" customWidth="1"/>
    <col min="7" max="7" width="7.42578125" style="26" customWidth="1"/>
    <col min="8" max="8" width="71.5703125" style="26" customWidth="1"/>
    <col min="9" max="9" width="15" style="26" customWidth="1"/>
    <col min="10" max="10" width="12.42578125" style="26" customWidth="1"/>
    <col min="11" max="11" width="15" style="55" customWidth="1"/>
    <col min="12" max="12" width="21.5703125" style="195" customWidth="1"/>
    <col min="13" max="14" width="12.5703125" style="22" customWidth="1"/>
    <col min="15" max="16384" width="9.42578125" style="26"/>
  </cols>
  <sheetData>
    <row r="1" spans="1:14" ht="23.25">
      <c r="A1" s="25" t="s">
        <v>134</v>
      </c>
      <c r="B1" s="25"/>
      <c r="C1" s="25"/>
      <c r="D1" s="25"/>
      <c r="E1" s="25"/>
      <c r="F1" s="25"/>
      <c r="G1" s="25"/>
      <c r="H1" s="25"/>
      <c r="I1" s="25"/>
      <c r="J1" s="25"/>
      <c r="K1" s="325"/>
      <c r="L1" s="312"/>
      <c r="M1" s="103"/>
      <c r="N1" s="103"/>
    </row>
    <row r="3" spans="1:14" ht="15">
      <c r="F3" s="374" t="s">
        <v>3018</v>
      </c>
      <c r="G3" s="376">
        <v>24</v>
      </c>
      <c r="H3" s="194" t="s">
        <v>122</v>
      </c>
      <c r="I3" s="46">
        <f ca="1">COUNTIF(K:K,"&gt;="&amp;TODAY()-7)</f>
        <v>1</v>
      </c>
    </row>
    <row r="4" spans="1:14" ht="15">
      <c r="F4" s="375"/>
      <c r="G4" s="377"/>
      <c r="H4" s="194" t="s">
        <v>3019</v>
      </c>
      <c r="I4" s="46">
        <f>COUNTIF(A:A,G3)</f>
        <v>35</v>
      </c>
    </row>
    <row r="6" spans="1:14" ht="54" customHeight="1">
      <c r="A6" s="283" t="s">
        <v>3016</v>
      </c>
      <c r="B6" s="283" t="s">
        <v>3017</v>
      </c>
      <c r="C6" s="284" t="s">
        <v>113</v>
      </c>
      <c r="D6" s="285" t="s">
        <v>0</v>
      </c>
      <c r="E6" s="285" t="s">
        <v>4</v>
      </c>
      <c r="F6" s="285" t="s">
        <v>1</v>
      </c>
      <c r="G6" s="285" t="s">
        <v>379</v>
      </c>
      <c r="H6" s="286" t="s">
        <v>2</v>
      </c>
      <c r="I6" s="287" t="s">
        <v>20</v>
      </c>
      <c r="J6" s="287" t="s">
        <v>106</v>
      </c>
      <c r="K6" s="326" t="s">
        <v>121</v>
      </c>
      <c r="L6" s="287" t="s">
        <v>1907</v>
      </c>
      <c r="M6" s="287" t="s">
        <v>3523</v>
      </c>
      <c r="N6" s="287" t="s">
        <v>3524</v>
      </c>
    </row>
    <row r="7" spans="1:14" ht="15">
      <c r="A7" s="281" t="s">
        <v>3967</v>
      </c>
      <c r="B7" s="280"/>
      <c r="C7" s="280"/>
      <c r="D7" s="280"/>
      <c r="E7" s="280"/>
      <c r="F7" s="280"/>
      <c r="G7" s="280"/>
      <c r="H7" s="280"/>
      <c r="I7" s="280"/>
      <c r="J7" s="280"/>
      <c r="K7" s="327"/>
      <c r="L7" s="280"/>
      <c r="M7" s="56"/>
      <c r="N7" s="282"/>
    </row>
    <row r="8" spans="1:14" ht="25.5">
      <c r="A8" s="196">
        <v>24</v>
      </c>
      <c r="B8" s="196">
        <v>35</v>
      </c>
      <c r="C8" s="47">
        <v>825</v>
      </c>
      <c r="D8" s="48" t="s">
        <v>3955</v>
      </c>
      <c r="E8" s="37" t="s">
        <v>351</v>
      </c>
      <c r="F8" s="47" t="s">
        <v>4273</v>
      </c>
      <c r="G8" s="47" t="s">
        <v>3651</v>
      </c>
      <c r="H8" s="49" t="s">
        <v>3970</v>
      </c>
      <c r="I8" s="50">
        <v>43817</v>
      </c>
      <c r="J8" s="51">
        <v>31</v>
      </c>
      <c r="K8" s="50">
        <v>44032</v>
      </c>
      <c r="L8" s="43"/>
      <c r="M8" s="65" t="s">
        <v>3688</v>
      </c>
      <c r="N8" s="65">
        <v>7</v>
      </c>
    </row>
    <row r="9" spans="1:14" ht="25.5">
      <c r="A9" s="196">
        <v>24</v>
      </c>
      <c r="B9" s="196">
        <v>34</v>
      </c>
      <c r="C9" s="47">
        <v>822</v>
      </c>
      <c r="D9" s="48" t="s">
        <v>3943</v>
      </c>
      <c r="E9" s="37" t="s">
        <v>351</v>
      </c>
      <c r="F9" s="47" t="s">
        <v>3944</v>
      </c>
      <c r="G9" s="47" t="s">
        <v>2086</v>
      </c>
      <c r="H9" s="49" t="s">
        <v>3945</v>
      </c>
      <c r="I9" s="50">
        <v>43805</v>
      </c>
      <c r="J9" s="51">
        <v>30</v>
      </c>
      <c r="K9" s="50">
        <v>44013</v>
      </c>
      <c r="L9" s="43"/>
      <c r="M9" s="65" t="s">
        <v>3688</v>
      </c>
      <c r="N9" s="65">
        <v>6</v>
      </c>
    </row>
    <row r="10" spans="1:14" ht="51">
      <c r="A10" s="196">
        <v>24</v>
      </c>
      <c r="B10" s="196">
        <v>33</v>
      </c>
      <c r="C10" s="47">
        <v>789</v>
      </c>
      <c r="D10" s="48" t="s">
        <v>3650</v>
      </c>
      <c r="E10" s="37" t="s">
        <v>230</v>
      </c>
      <c r="F10" s="47" t="s">
        <v>3636</v>
      </c>
      <c r="G10" s="47" t="s">
        <v>383</v>
      </c>
      <c r="H10" s="49" t="s">
        <v>3667</v>
      </c>
      <c r="I10" s="50">
        <v>43612</v>
      </c>
      <c r="J10" s="51">
        <v>57</v>
      </c>
      <c r="K10" s="50" t="s">
        <v>4225</v>
      </c>
      <c r="L10" s="43"/>
      <c r="M10" s="65" t="s">
        <v>3688</v>
      </c>
      <c r="N10" s="65">
        <f>IF(M10="Y",J10-24,"-")</f>
        <v>33</v>
      </c>
    </row>
    <row r="11" spans="1:14" ht="51">
      <c r="A11" s="196">
        <v>24</v>
      </c>
      <c r="B11" s="196">
        <v>32</v>
      </c>
      <c r="C11" s="47">
        <v>824</v>
      </c>
      <c r="D11" s="48" t="s">
        <v>4224</v>
      </c>
      <c r="E11" s="37" t="s">
        <v>230</v>
      </c>
      <c r="F11" s="47" t="s">
        <v>3949</v>
      </c>
      <c r="G11" s="47" t="s">
        <v>2086</v>
      </c>
      <c r="H11" s="49" t="s">
        <v>3950</v>
      </c>
      <c r="I11" s="50">
        <v>43808</v>
      </c>
      <c r="J11" s="51">
        <v>29</v>
      </c>
      <c r="K11" s="50">
        <v>44013</v>
      </c>
      <c r="L11" s="43"/>
      <c r="M11" s="37" t="s">
        <v>3688</v>
      </c>
      <c r="N11" s="37">
        <v>5</v>
      </c>
    </row>
    <row r="12" spans="1:14" ht="25.5">
      <c r="A12" s="196">
        <v>24</v>
      </c>
      <c r="B12" s="196">
        <v>31</v>
      </c>
      <c r="C12" s="47">
        <v>818</v>
      </c>
      <c r="D12" s="48" t="s">
        <v>3930</v>
      </c>
      <c r="E12" s="37" t="s">
        <v>230</v>
      </c>
      <c r="F12" s="47" t="s">
        <v>3925</v>
      </c>
      <c r="G12" s="47" t="s">
        <v>2086</v>
      </c>
      <c r="H12" s="49" t="s">
        <v>3926</v>
      </c>
      <c r="I12" s="50">
        <v>43796</v>
      </c>
      <c r="J12" s="51">
        <v>31</v>
      </c>
      <c r="K12" s="50">
        <v>44013</v>
      </c>
      <c r="L12" s="43"/>
      <c r="M12" s="65" t="s">
        <v>3688</v>
      </c>
      <c r="N12" s="65">
        <f>IF(M12="Y",J12-24,"-")</f>
        <v>7</v>
      </c>
    </row>
    <row r="13" spans="1:14" ht="28.5">
      <c r="A13" s="196">
        <v>24</v>
      </c>
      <c r="B13" s="196">
        <v>30</v>
      </c>
      <c r="C13" s="47">
        <v>820</v>
      </c>
      <c r="D13" s="48" t="s">
        <v>3931</v>
      </c>
      <c r="E13" s="37" t="s">
        <v>277</v>
      </c>
      <c r="F13" s="47" t="s">
        <v>3932</v>
      </c>
      <c r="G13" s="47" t="s">
        <v>386</v>
      </c>
      <c r="H13" s="49" t="s">
        <v>3933</v>
      </c>
      <c r="I13" s="50">
        <v>43796</v>
      </c>
      <c r="J13" s="51">
        <v>30</v>
      </c>
      <c r="K13" s="50">
        <v>44008</v>
      </c>
      <c r="L13" s="43"/>
      <c r="M13" s="65" t="s">
        <v>3688</v>
      </c>
      <c r="N13" s="65">
        <f>IF(M13="Y",J13-24,"-")</f>
        <v>6</v>
      </c>
    </row>
    <row r="14" spans="1:14" ht="28.5">
      <c r="A14" s="196">
        <v>24</v>
      </c>
      <c r="B14" s="196">
        <v>29</v>
      </c>
      <c r="C14" s="47">
        <v>839</v>
      </c>
      <c r="D14" s="48" t="s">
        <v>4050</v>
      </c>
      <c r="E14" s="37" t="s">
        <v>277</v>
      </c>
      <c r="F14" s="47" t="s">
        <v>4052</v>
      </c>
      <c r="G14" s="47" t="s">
        <v>2086</v>
      </c>
      <c r="H14" s="49" t="s">
        <v>4055</v>
      </c>
      <c r="I14" s="50">
        <v>43868</v>
      </c>
      <c r="J14" s="51">
        <v>20</v>
      </c>
      <c r="K14" s="50">
        <v>44008</v>
      </c>
      <c r="L14" s="43"/>
      <c r="M14" s="65" t="s">
        <v>3734</v>
      </c>
      <c r="N14" s="65" t="str">
        <f>IF(M14="Y",J14-24,"-")</f>
        <v>-</v>
      </c>
    </row>
    <row r="15" spans="1:14" ht="38.25">
      <c r="A15" s="196">
        <v>24</v>
      </c>
      <c r="B15" s="196">
        <v>28</v>
      </c>
      <c r="C15" s="47">
        <v>760</v>
      </c>
      <c r="D15" s="48" t="s">
        <v>3428</v>
      </c>
      <c r="E15" s="47" t="s">
        <v>351</v>
      </c>
      <c r="F15" s="47" t="s">
        <v>3427</v>
      </c>
      <c r="G15" s="47" t="s">
        <v>2977</v>
      </c>
      <c r="H15" s="49" t="s">
        <v>3431</v>
      </c>
      <c r="I15" s="50">
        <v>43493</v>
      </c>
      <c r="J15" s="51">
        <v>73</v>
      </c>
      <c r="K15" s="50">
        <v>44004</v>
      </c>
      <c r="L15" s="43"/>
      <c r="M15" s="65" t="s">
        <v>3688</v>
      </c>
      <c r="N15" s="65">
        <f>IF(M15="Y",J15-24,"-")</f>
        <v>49</v>
      </c>
    </row>
    <row r="16" spans="1:14" ht="38.25">
      <c r="A16" s="196">
        <v>24</v>
      </c>
      <c r="B16" s="196">
        <v>27</v>
      </c>
      <c r="C16" s="47">
        <v>804</v>
      </c>
      <c r="D16" s="48" t="s">
        <v>3800</v>
      </c>
      <c r="E16" s="37" t="s">
        <v>230</v>
      </c>
      <c r="F16" s="47" t="s">
        <v>3801</v>
      </c>
      <c r="G16" s="47" t="s">
        <v>3651</v>
      </c>
      <c r="H16" s="49" t="s">
        <v>3802</v>
      </c>
      <c r="I16" s="50">
        <v>43713</v>
      </c>
      <c r="J16" s="51">
        <v>42</v>
      </c>
      <c r="K16" s="50">
        <v>44004</v>
      </c>
      <c r="L16" s="43"/>
      <c r="M16" s="65" t="s">
        <v>3688</v>
      </c>
      <c r="N16" s="65">
        <f>IF(M16="Y",J16-24,"-")</f>
        <v>18</v>
      </c>
    </row>
    <row r="17" spans="1:16" ht="38.25">
      <c r="A17" s="196">
        <v>24</v>
      </c>
      <c r="B17" s="196">
        <v>26</v>
      </c>
      <c r="C17" s="47">
        <v>784</v>
      </c>
      <c r="D17" s="48" t="s">
        <v>3632</v>
      </c>
      <c r="E17" s="37" t="s">
        <v>351</v>
      </c>
      <c r="F17" s="47" t="s">
        <v>4199</v>
      </c>
      <c r="G17" s="47" t="s">
        <v>388</v>
      </c>
      <c r="H17" s="49" t="s">
        <v>3633</v>
      </c>
      <c r="I17" s="50">
        <v>43605</v>
      </c>
      <c r="J17" s="51">
        <v>55</v>
      </c>
      <c r="K17" s="50">
        <v>43993</v>
      </c>
      <c r="L17" s="43"/>
      <c r="M17" s="65" t="s">
        <v>3688</v>
      </c>
      <c r="N17" s="65">
        <v>31</v>
      </c>
      <c r="P17" s="26" t="s">
        <v>4223</v>
      </c>
    </row>
    <row r="18" spans="1:16" ht="28.5">
      <c r="A18" s="196">
        <v>24</v>
      </c>
      <c r="B18" s="196">
        <v>25</v>
      </c>
      <c r="C18" s="47">
        <v>846</v>
      </c>
      <c r="D18" s="48" t="s">
        <v>4088</v>
      </c>
      <c r="E18" s="37" t="s">
        <v>277</v>
      </c>
      <c r="F18" s="47" t="s">
        <v>4095</v>
      </c>
      <c r="G18" s="47" t="s">
        <v>2977</v>
      </c>
      <c r="H18" s="49" t="s">
        <v>4181</v>
      </c>
      <c r="I18" s="50">
        <v>43913</v>
      </c>
      <c r="J18" s="51">
        <v>10</v>
      </c>
      <c r="K18" s="50">
        <v>43984</v>
      </c>
      <c r="L18" s="43"/>
      <c r="M18" s="65" t="s">
        <v>3734</v>
      </c>
      <c r="N18" s="65" t="str">
        <f>IF(M18="Y",J18-24,"-")</f>
        <v>-</v>
      </c>
    </row>
    <row r="19" spans="1:16" ht="28.5">
      <c r="A19" s="196">
        <v>24</v>
      </c>
      <c r="B19" s="196">
        <v>24</v>
      </c>
      <c r="C19" s="47">
        <v>785</v>
      </c>
      <c r="D19" s="48" t="s">
        <v>3645</v>
      </c>
      <c r="E19" s="37" t="s">
        <v>230</v>
      </c>
      <c r="F19" s="47" t="s">
        <v>3646</v>
      </c>
      <c r="G19" s="47" t="s">
        <v>2086</v>
      </c>
      <c r="H19" s="49" t="s">
        <v>3652</v>
      </c>
      <c r="I19" s="50">
        <v>43607</v>
      </c>
      <c r="J19" s="51">
        <v>53</v>
      </c>
      <c r="K19" s="50">
        <v>43980</v>
      </c>
      <c r="L19" s="43"/>
      <c r="M19" s="65" t="s">
        <v>3688</v>
      </c>
      <c r="N19" s="65">
        <v>29</v>
      </c>
    </row>
    <row r="20" spans="1:16" ht="25.5">
      <c r="A20" s="196">
        <v>24</v>
      </c>
      <c r="B20" s="196">
        <v>23</v>
      </c>
      <c r="C20" s="47">
        <v>236</v>
      </c>
      <c r="D20" s="48" t="s">
        <v>4022</v>
      </c>
      <c r="E20" s="37" t="s">
        <v>230</v>
      </c>
      <c r="F20" s="47" t="s">
        <v>4023</v>
      </c>
      <c r="G20" s="47" t="s">
        <v>388</v>
      </c>
      <c r="H20" s="49" t="s">
        <v>4167</v>
      </c>
      <c r="I20" s="50">
        <v>43861</v>
      </c>
      <c r="J20" s="51">
        <v>17</v>
      </c>
      <c r="K20" s="50">
        <v>43978</v>
      </c>
      <c r="L20" s="43"/>
      <c r="M20" s="65" t="s">
        <v>3734</v>
      </c>
      <c r="N20" s="65" t="str">
        <f>IF(M20="Y",J20-24,"-")</f>
        <v>-</v>
      </c>
    </row>
    <row r="21" spans="1:16" ht="25.5">
      <c r="A21" s="196">
        <v>24</v>
      </c>
      <c r="B21" s="196">
        <v>22</v>
      </c>
      <c r="C21" s="47">
        <v>815</v>
      </c>
      <c r="D21" s="48" t="s">
        <v>3899</v>
      </c>
      <c r="E21" s="37" t="s">
        <v>230</v>
      </c>
      <c r="F21" s="47" t="s">
        <v>3900</v>
      </c>
      <c r="G21" s="47" t="s">
        <v>389</v>
      </c>
      <c r="H21" s="49" t="s">
        <v>3901</v>
      </c>
      <c r="I21" s="50">
        <v>43773</v>
      </c>
      <c r="J21" s="51">
        <v>29</v>
      </c>
      <c r="K21" s="50">
        <v>43976</v>
      </c>
      <c r="L21" s="43"/>
      <c r="M21" s="65" t="s">
        <v>3688</v>
      </c>
      <c r="N21" s="65">
        <f>IF(M21="Y",J21-24,"-")</f>
        <v>5</v>
      </c>
    </row>
    <row r="22" spans="1:16" ht="63.75">
      <c r="A22" s="196">
        <v>24</v>
      </c>
      <c r="B22" s="196">
        <v>21</v>
      </c>
      <c r="C22" s="47">
        <v>830</v>
      </c>
      <c r="D22" s="48" t="s">
        <v>4125</v>
      </c>
      <c r="E22" s="37" t="s">
        <v>230</v>
      </c>
      <c r="F22" s="47" t="s">
        <v>3963</v>
      </c>
      <c r="G22" s="47" t="s">
        <v>388</v>
      </c>
      <c r="H22" s="49" t="s">
        <v>3976</v>
      </c>
      <c r="I22" s="50">
        <v>43836</v>
      </c>
      <c r="J22" s="51">
        <v>17</v>
      </c>
      <c r="K22" s="50">
        <v>43952</v>
      </c>
      <c r="L22" s="43"/>
      <c r="M22" s="65" t="s">
        <v>3734</v>
      </c>
      <c r="N22" s="65" t="str">
        <f>IF(M22="Y",J22-24,"-")</f>
        <v>-</v>
      </c>
    </row>
    <row r="23" spans="1:16" ht="28.5">
      <c r="A23" s="196">
        <v>24</v>
      </c>
      <c r="B23" s="196">
        <v>20</v>
      </c>
      <c r="C23" s="47">
        <v>810</v>
      </c>
      <c r="D23" s="48" t="s">
        <v>4124</v>
      </c>
      <c r="E23" s="37" t="s">
        <v>230</v>
      </c>
      <c r="F23" s="47" t="s">
        <v>3877</v>
      </c>
      <c r="G23" s="47" t="s">
        <v>386</v>
      </c>
      <c r="H23" s="49" t="s">
        <v>3878</v>
      </c>
      <c r="I23" s="50">
        <v>43754</v>
      </c>
      <c r="J23" s="51">
        <v>28.285714285714285</v>
      </c>
      <c r="K23" s="50">
        <v>43952</v>
      </c>
      <c r="L23" s="43"/>
      <c r="M23" s="65" t="s">
        <v>3688</v>
      </c>
      <c r="N23" s="65">
        <f>IF(M23="Y",J23-24,"-")</f>
        <v>4.2857142857142847</v>
      </c>
    </row>
    <row r="24" spans="1:16" ht="38.25">
      <c r="A24" s="196">
        <v>24</v>
      </c>
      <c r="B24" s="196">
        <v>19</v>
      </c>
      <c r="C24" s="47">
        <v>809</v>
      </c>
      <c r="D24" s="48" t="s">
        <v>3874</v>
      </c>
      <c r="E24" s="37" t="s">
        <v>230</v>
      </c>
      <c r="F24" s="47" t="s">
        <v>3875</v>
      </c>
      <c r="G24" s="47" t="s">
        <v>3651</v>
      </c>
      <c r="H24" s="49" t="s">
        <v>3876</v>
      </c>
      <c r="I24" s="50">
        <v>43754</v>
      </c>
      <c r="J24" s="51">
        <f ca="1">('HTA Prod'!$F$3-I24)/7</f>
        <v>40.142857142857146</v>
      </c>
      <c r="K24" s="50">
        <v>43952</v>
      </c>
      <c r="L24" s="43"/>
      <c r="M24" s="65" t="s">
        <v>3688</v>
      </c>
      <c r="N24" s="65">
        <f t="shared" ref="N24:N26" ca="1" si="0">IF(M24="Y",J24-24,"-")</f>
        <v>16.142857142857146</v>
      </c>
    </row>
    <row r="25" spans="1:16" ht="25.5">
      <c r="A25" s="196">
        <v>24</v>
      </c>
      <c r="B25" s="196">
        <v>18</v>
      </c>
      <c r="C25" s="37">
        <v>806</v>
      </c>
      <c r="D25" s="38" t="s">
        <v>3846</v>
      </c>
      <c r="E25" s="37" t="s">
        <v>230</v>
      </c>
      <c r="F25" s="37" t="s">
        <v>3847</v>
      </c>
      <c r="G25" s="37" t="s">
        <v>2087</v>
      </c>
      <c r="H25" s="39" t="s">
        <v>3850</v>
      </c>
      <c r="I25" s="40">
        <v>43734</v>
      </c>
      <c r="J25" s="51">
        <v>30.714285714285715</v>
      </c>
      <c r="K25" s="40">
        <v>43949</v>
      </c>
      <c r="L25" s="50"/>
      <c r="M25" s="65" t="s">
        <v>3688</v>
      </c>
      <c r="N25" s="65">
        <f t="shared" si="0"/>
        <v>6.7142857142857153</v>
      </c>
    </row>
    <row r="26" spans="1:16" ht="38.25">
      <c r="A26" s="196">
        <v>24</v>
      </c>
      <c r="B26" s="196">
        <v>17</v>
      </c>
      <c r="C26" s="37">
        <v>814</v>
      </c>
      <c r="D26" s="38" t="s">
        <v>3896</v>
      </c>
      <c r="E26" s="37" t="s">
        <v>230</v>
      </c>
      <c r="F26" s="37" t="s">
        <v>3897</v>
      </c>
      <c r="G26" s="37" t="s">
        <v>388</v>
      </c>
      <c r="H26" s="39" t="s">
        <v>3898</v>
      </c>
      <c r="I26" s="40">
        <v>43769</v>
      </c>
      <c r="J26" s="51">
        <v>22</v>
      </c>
      <c r="K26" s="40">
        <v>43923</v>
      </c>
      <c r="L26" s="50"/>
      <c r="M26" s="65" t="str">
        <f t="shared" ref="M26:M36" si="1">IF(J26&gt;24,"Y","N")</f>
        <v>N</v>
      </c>
      <c r="N26" s="65" t="str">
        <f t="shared" si="0"/>
        <v>-</v>
      </c>
    </row>
    <row r="27" spans="1:16" ht="25.5">
      <c r="A27" s="196">
        <v>24</v>
      </c>
      <c r="B27" s="196">
        <v>16</v>
      </c>
      <c r="C27" s="37">
        <v>767</v>
      </c>
      <c r="D27" s="38" t="s">
        <v>3480</v>
      </c>
      <c r="E27" s="37" t="s">
        <v>230</v>
      </c>
      <c r="F27" s="37" t="s">
        <v>3482</v>
      </c>
      <c r="G27" s="37" t="s">
        <v>2087</v>
      </c>
      <c r="H27" s="39" t="s">
        <v>3484</v>
      </c>
      <c r="I27" s="40">
        <v>43518</v>
      </c>
      <c r="J27" s="51">
        <v>57</v>
      </c>
      <c r="K27" s="40">
        <v>43917</v>
      </c>
      <c r="L27" s="50"/>
      <c r="M27" s="65" t="str">
        <f t="shared" si="1"/>
        <v>Y</v>
      </c>
      <c r="N27" s="65">
        <f>IF(M27="Y",J27-24,"-")</f>
        <v>33</v>
      </c>
    </row>
    <row r="28" spans="1:16" ht="38.25">
      <c r="A28" s="196">
        <v>24</v>
      </c>
      <c r="B28" s="196">
        <v>15</v>
      </c>
      <c r="C28" s="37">
        <v>734</v>
      </c>
      <c r="D28" s="38" t="s">
        <v>3238</v>
      </c>
      <c r="E28" s="37" t="s">
        <v>230</v>
      </c>
      <c r="F28" s="37" t="s">
        <v>1840</v>
      </c>
      <c r="G28" s="37" t="s">
        <v>2977</v>
      </c>
      <c r="H28" s="39" t="s">
        <v>3253</v>
      </c>
      <c r="I28" s="40">
        <v>43334</v>
      </c>
      <c r="J28" s="51">
        <v>82</v>
      </c>
      <c r="K28" s="40">
        <v>43908</v>
      </c>
      <c r="L28" s="50"/>
      <c r="M28" s="65" t="str">
        <f t="shared" si="1"/>
        <v>Y</v>
      </c>
      <c r="N28" s="65">
        <f t="shared" ref="N28:N37" si="2">IF(M28="Y",J28-24,"-")</f>
        <v>58</v>
      </c>
    </row>
    <row r="29" spans="1:16" ht="38.25">
      <c r="A29" s="196">
        <v>24</v>
      </c>
      <c r="B29" s="196">
        <v>14</v>
      </c>
      <c r="C29" s="37">
        <v>765</v>
      </c>
      <c r="D29" s="38" t="s">
        <v>3456</v>
      </c>
      <c r="E29" s="37" t="s">
        <v>230</v>
      </c>
      <c r="F29" s="37" t="s">
        <v>3465</v>
      </c>
      <c r="G29" s="37" t="s">
        <v>2977</v>
      </c>
      <c r="H29" s="39" t="s">
        <v>3463</v>
      </c>
      <c r="I29" s="40">
        <v>43514</v>
      </c>
      <c r="J29" s="51">
        <v>55</v>
      </c>
      <c r="K29" s="40">
        <v>43902</v>
      </c>
      <c r="L29" s="50"/>
      <c r="M29" s="65" t="str">
        <f t="shared" si="1"/>
        <v>Y</v>
      </c>
      <c r="N29" s="65">
        <f t="shared" si="2"/>
        <v>31</v>
      </c>
    </row>
    <row r="30" spans="1:16" ht="25.5">
      <c r="A30" s="196">
        <v>24</v>
      </c>
      <c r="B30" s="196">
        <v>13</v>
      </c>
      <c r="C30" s="37">
        <v>731</v>
      </c>
      <c r="D30" s="38" t="s">
        <v>3224</v>
      </c>
      <c r="E30" s="37" t="s">
        <v>230</v>
      </c>
      <c r="F30" s="37" t="s">
        <v>3248</v>
      </c>
      <c r="G30" s="37" t="s">
        <v>2086</v>
      </c>
      <c r="H30" s="39" t="s">
        <v>3250</v>
      </c>
      <c r="I30" s="40">
        <v>43327</v>
      </c>
      <c r="J30" s="51">
        <v>81.285714285714292</v>
      </c>
      <c r="K30" s="40">
        <v>43896</v>
      </c>
      <c r="L30" s="50"/>
      <c r="M30" s="65" t="str">
        <f t="shared" si="1"/>
        <v>Y</v>
      </c>
      <c r="N30" s="65">
        <f t="shared" si="2"/>
        <v>57.285714285714292</v>
      </c>
    </row>
    <row r="31" spans="1:16" ht="28.5">
      <c r="A31" s="196">
        <v>24</v>
      </c>
      <c r="B31" s="196">
        <v>12</v>
      </c>
      <c r="C31" s="37">
        <v>786</v>
      </c>
      <c r="D31" s="38" t="s">
        <v>4037</v>
      </c>
      <c r="E31" s="37" t="s">
        <v>230</v>
      </c>
      <c r="F31" s="37" t="s">
        <v>3647</v>
      </c>
      <c r="G31" s="37" t="s">
        <v>2086</v>
      </c>
      <c r="H31" s="39" t="s">
        <v>3653</v>
      </c>
      <c r="I31" s="40">
        <v>43608</v>
      </c>
      <c r="J31" s="51">
        <v>41</v>
      </c>
      <c r="K31" s="40">
        <v>43895</v>
      </c>
      <c r="L31" s="50"/>
      <c r="M31" s="65" t="str">
        <f t="shared" si="1"/>
        <v>Y</v>
      </c>
      <c r="N31" s="65">
        <f t="shared" si="2"/>
        <v>17</v>
      </c>
    </row>
    <row r="32" spans="1:16" ht="38.25">
      <c r="A32" s="196">
        <v>24</v>
      </c>
      <c r="B32" s="196">
        <v>11</v>
      </c>
      <c r="C32" s="37">
        <v>797</v>
      </c>
      <c r="D32" s="38" t="s">
        <v>3706</v>
      </c>
      <c r="E32" s="37" t="s">
        <v>180</v>
      </c>
      <c r="F32" s="37" t="s">
        <v>3408</v>
      </c>
      <c r="G32" s="37" t="s">
        <v>2087</v>
      </c>
      <c r="H32" s="39" t="s">
        <v>3711</v>
      </c>
      <c r="I32" s="40">
        <v>43642</v>
      </c>
      <c r="J32" s="51">
        <v>35.714285714285715</v>
      </c>
      <c r="K32" s="40">
        <v>43858</v>
      </c>
      <c r="L32" s="50"/>
      <c r="M32" s="65" t="str">
        <f t="shared" si="1"/>
        <v>Y</v>
      </c>
      <c r="N32" s="65">
        <f t="shared" si="2"/>
        <v>11.714285714285715</v>
      </c>
    </row>
    <row r="33" spans="1:14" ht="38.25">
      <c r="A33" s="196">
        <v>24</v>
      </c>
      <c r="B33" s="196">
        <v>10</v>
      </c>
      <c r="C33" s="37">
        <v>750</v>
      </c>
      <c r="D33" s="38" t="s">
        <v>3356</v>
      </c>
      <c r="E33" s="37" t="s">
        <v>230</v>
      </c>
      <c r="F33" s="37" t="s">
        <v>3357</v>
      </c>
      <c r="G33" s="37" t="s">
        <v>384</v>
      </c>
      <c r="H33" s="39" t="s">
        <v>3363</v>
      </c>
      <c r="I33" s="40">
        <v>43399</v>
      </c>
      <c r="J33" s="51">
        <v>69.428571428571431</v>
      </c>
      <c r="K33" s="40">
        <v>43885</v>
      </c>
      <c r="L33" s="50"/>
      <c r="M33" s="65" t="str">
        <f t="shared" si="1"/>
        <v>Y</v>
      </c>
      <c r="N33" s="65">
        <f t="shared" si="2"/>
        <v>45.428571428571431</v>
      </c>
    </row>
    <row r="34" spans="1:14" ht="38.25">
      <c r="A34" s="196">
        <v>24</v>
      </c>
      <c r="B34" s="196">
        <v>9</v>
      </c>
      <c r="C34" s="37">
        <v>812</v>
      </c>
      <c r="D34" s="38" t="s">
        <v>3890</v>
      </c>
      <c r="E34" s="37" t="s">
        <v>351</v>
      </c>
      <c r="F34" s="37" t="s">
        <v>3893</v>
      </c>
      <c r="G34" s="37" t="s">
        <v>2977</v>
      </c>
      <c r="H34" s="39" t="s">
        <v>3891</v>
      </c>
      <c r="I34" s="40">
        <v>43769</v>
      </c>
      <c r="J34" s="51">
        <v>16</v>
      </c>
      <c r="K34" s="40">
        <v>43881</v>
      </c>
      <c r="L34" s="50"/>
      <c r="M34" s="65" t="str">
        <f t="shared" si="1"/>
        <v>N</v>
      </c>
      <c r="N34" s="65" t="str">
        <f t="shared" si="2"/>
        <v>-</v>
      </c>
    </row>
    <row r="35" spans="1:14" ht="25.5">
      <c r="A35" s="196">
        <v>24</v>
      </c>
      <c r="B35" s="196">
        <v>8</v>
      </c>
      <c r="C35" s="37">
        <v>808</v>
      </c>
      <c r="D35" s="38" t="s">
        <v>3859</v>
      </c>
      <c r="E35" s="37" t="s">
        <v>230</v>
      </c>
      <c r="F35" s="37" t="s">
        <v>3860</v>
      </c>
      <c r="G35" s="37" t="s">
        <v>384</v>
      </c>
      <c r="H35" s="39" t="s">
        <v>3861</v>
      </c>
      <c r="I35" s="40">
        <v>43747</v>
      </c>
      <c r="J35" s="51">
        <v>19</v>
      </c>
      <c r="K35" s="40">
        <v>43920</v>
      </c>
      <c r="L35" s="50"/>
      <c r="M35" s="65" t="str">
        <f t="shared" si="1"/>
        <v>N</v>
      </c>
      <c r="N35" s="65" t="str">
        <f t="shared" si="2"/>
        <v>-</v>
      </c>
    </row>
    <row r="36" spans="1:14" ht="28.5">
      <c r="A36" s="196">
        <v>24</v>
      </c>
      <c r="B36" s="196">
        <v>7</v>
      </c>
      <c r="C36" s="37">
        <v>792</v>
      </c>
      <c r="D36" s="38" t="s">
        <v>3671</v>
      </c>
      <c r="E36" s="37" t="s">
        <v>230</v>
      </c>
      <c r="F36" s="37" t="s">
        <v>3672</v>
      </c>
      <c r="G36" s="37" t="s">
        <v>3651</v>
      </c>
      <c r="H36" s="39" t="s">
        <v>3674</v>
      </c>
      <c r="I36" s="40">
        <v>43621</v>
      </c>
      <c r="J36" s="51">
        <v>36.714285714285715</v>
      </c>
      <c r="K36" s="40">
        <v>43878</v>
      </c>
      <c r="L36" s="50"/>
      <c r="M36" s="65" t="str">
        <f t="shared" si="1"/>
        <v>Y</v>
      </c>
      <c r="N36" s="65">
        <f t="shared" si="2"/>
        <v>12.714285714285715</v>
      </c>
    </row>
    <row r="37" spans="1:14" ht="25.5">
      <c r="A37" s="196">
        <v>24</v>
      </c>
      <c r="B37" s="196">
        <v>6</v>
      </c>
      <c r="C37" s="37">
        <v>802</v>
      </c>
      <c r="D37" s="38" t="s">
        <v>3785</v>
      </c>
      <c r="E37" s="37" t="s">
        <v>230</v>
      </c>
      <c r="F37" s="37" t="s">
        <v>3786</v>
      </c>
      <c r="G37" s="37" t="s">
        <v>2086</v>
      </c>
      <c r="H37" s="39" t="s">
        <v>3787</v>
      </c>
      <c r="I37" s="40">
        <v>43691</v>
      </c>
      <c r="J37" s="51">
        <v>23.142857142857142</v>
      </c>
      <c r="K37" s="40">
        <v>43853</v>
      </c>
      <c r="L37" s="50"/>
      <c r="M37" s="65" t="str">
        <f t="shared" ref="M37:M41" si="3">IF(J37&gt;24,"Y","N")</f>
        <v>N</v>
      </c>
      <c r="N37" s="65" t="str">
        <f t="shared" si="2"/>
        <v>-</v>
      </c>
    </row>
    <row r="38" spans="1:14" ht="38.25">
      <c r="A38" s="196">
        <v>24</v>
      </c>
      <c r="B38" s="196">
        <v>5</v>
      </c>
      <c r="C38" s="37">
        <v>800</v>
      </c>
      <c r="D38" s="38" t="s">
        <v>3723</v>
      </c>
      <c r="E38" s="37" t="s">
        <v>95</v>
      </c>
      <c r="F38" s="37" t="s">
        <v>3725</v>
      </c>
      <c r="G38" s="37" t="s">
        <v>1640</v>
      </c>
      <c r="H38" s="39" t="s">
        <v>3727</v>
      </c>
      <c r="I38" s="40">
        <v>43656</v>
      </c>
      <c r="J38" s="51">
        <v>27.142857142857142</v>
      </c>
      <c r="K38" s="40">
        <v>43846</v>
      </c>
      <c r="L38" s="50"/>
      <c r="M38" s="65" t="str">
        <f t="shared" si="3"/>
        <v>Y</v>
      </c>
      <c r="N38" s="65">
        <f t="shared" ref="N38:N42" si="4">IF(M38="Y",J38-24,"-")</f>
        <v>3.1428571428571423</v>
      </c>
    </row>
    <row r="39" spans="1:14" ht="25.5">
      <c r="A39" s="196">
        <v>24</v>
      </c>
      <c r="B39" s="196">
        <v>4</v>
      </c>
      <c r="C39" s="37">
        <v>768</v>
      </c>
      <c r="D39" s="38" t="s">
        <v>3481</v>
      </c>
      <c r="E39" s="37" t="s">
        <v>230</v>
      </c>
      <c r="F39" s="37" t="s">
        <v>3483</v>
      </c>
      <c r="G39" s="37" t="s">
        <v>384</v>
      </c>
      <c r="H39" s="39" t="s">
        <v>3485</v>
      </c>
      <c r="I39" s="40">
        <v>43518</v>
      </c>
      <c r="J39" s="51">
        <v>46.571428571428569</v>
      </c>
      <c r="K39" s="40">
        <v>43844</v>
      </c>
      <c r="L39" s="50"/>
      <c r="M39" s="65" t="str">
        <f t="shared" si="3"/>
        <v>Y</v>
      </c>
      <c r="N39" s="65">
        <f t="shared" si="4"/>
        <v>22.571428571428569</v>
      </c>
    </row>
    <row r="40" spans="1:14" ht="38.25">
      <c r="A40" s="196">
        <v>24</v>
      </c>
      <c r="B40" s="196">
        <v>3</v>
      </c>
      <c r="C40" s="37">
        <v>762</v>
      </c>
      <c r="D40" s="38" t="s">
        <v>3448</v>
      </c>
      <c r="E40" s="37" t="s">
        <v>95</v>
      </c>
      <c r="F40" s="37" t="s">
        <v>3449</v>
      </c>
      <c r="G40" s="37" t="s">
        <v>384</v>
      </c>
      <c r="H40" s="39" t="s">
        <v>3450</v>
      </c>
      <c r="I40" s="40">
        <v>43497</v>
      </c>
      <c r="J40" s="51">
        <v>49.428571428571431</v>
      </c>
      <c r="K40" s="40">
        <v>43843</v>
      </c>
      <c r="L40" s="50"/>
      <c r="M40" s="65" t="str">
        <f t="shared" si="3"/>
        <v>Y</v>
      </c>
      <c r="N40" s="65">
        <f t="shared" si="4"/>
        <v>25.428571428571431</v>
      </c>
    </row>
    <row r="41" spans="1:14" ht="28.5">
      <c r="A41" s="196">
        <v>24</v>
      </c>
      <c r="B41" s="196">
        <v>2</v>
      </c>
      <c r="C41" s="37">
        <v>676</v>
      </c>
      <c r="D41" s="38" t="s">
        <v>2908</v>
      </c>
      <c r="E41" s="37" t="s">
        <v>277</v>
      </c>
      <c r="F41" s="37" t="s">
        <v>2912</v>
      </c>
      <c r="G41" s="37" t="s">
        <v>384</v>
      </c>
      <c r="H41" s="39" t="s">
        <v>2917</v>
      </c>
      <c r="I41" s="40">
        <v>43069</v>
      </c>
      <c r="J41" s="51">
        <v>110.57142857142857</v>
      </c>
      <c r="K41" s="40">
        <v>43843</v>
      </c>
      <c r="L41" s="50"/>
      <c r="M41" s="65" t="str">
        <f t="shared" si="3"/>
        <v>Y</v>
      </c>
      <c r="N41" s="65">
        <f t="shared" si="4"/>
        <v>86.571428571428569</v>
      </c>
    </row>
    <row r="42" spans="1:14" ht="25.5">
      <c r="A42" s="196">
        <v>24</v>
      </c>
      <c r="B42" s="196">
        <v>1</v>
      </c>
      <c r="C42" s="37">
        <v>780</v>
      </c>
      <c r="D42" s="38" t="s">
        <v>3590</v>
      </c>
      <c r="E42" s="37" t="s">
        <v>230</v>
      </c>
      <c r="F42" s="37" t="s">
        <v>3591</v>
      </c>
      <c r="G42" s="37" t="s">
        <v>2086</v>
      </c>
      <c r="H42" s="39" t="s">
        <v>3596</v>
      </c>
      <c r="I42" s="40">
        <v>43570</v>
      </c>
      <c r="J42" s="51">
        <v>39</v>
      </c>
      <c r="K42" s="40">
        <v>43843</v>
      </c>
      <c r="L42" s="50"/>
      <c r="M42" s="65" t="str">
        <f t="shared" ref="M42:M84" si="5">IF(J42&gt;24,"Y","N")</f>
        <v>Y</v>
      </c>
      <c r="N42" s="65">
        <f t="shared" si="4"/>
        <v>15</v>
      </c>
    </row>
    <row r="43" spans="1:14" ht="15">
      <c r="A43" s="281" t="s">
        <v>3393</v>
      </c>
      <c r="B43" s="280"/>
      <c r="C43" s="280"/>
      <c r="D43" s="280"/>
      <c r="E43" s="280"/>
      <c r="F43" s="280"/>
      <c r="G43" s="280"/>
      <c r="H43" s="280"/>
      <c r="I43" s="280"/>
      <c r="J43" s="280"/>
      <c r="K43" s="327"/>
      <c r="L43" s="280"/>
      <c r="M43" s="280"/>
      <c r="N43" s="280"/>
    </row>
    <row r="44" spans="1:14" ht="38.25">
      <c r="A44" s="196">
        <v>23</v>
      </c>
      <c r="B44" s="196">
        <v>70</v>
      </c>
      <c r="C44" s="37">
        <v>759</v>
      </c>
      <c r="D44" s="38" t="s">
        <v>3420</v>
      </c>
      <c r="E44" s="37" t="s">
        <v>230</v>
      </c>
      <c r="F44" s="37" t="s">
        <v>3421</v>
      </c>
      <c r="G44" s="37" t="s">
        <v>2086</v>
      </c>
      <c r="H44" s="39" t="s">
        <v>3422</v>
      </c>
      <c r="I44" s="40">
        <v>43486</v>
      </c>
      <c r="J44" s="51">
        <v>50.285714285714285</v>
      </c>
      <c r="K44" s="40">
        <v>43838</v>
      </c>
      <c r="L44" s="50"/>
      <c r="M44" s="65" t="str">
        <f t="shared" si="5"/>
        <v>Y</v>
      </c>
      <c r="N44" s="65">
        <f t="shared" ref="N44" si="6">IF(M44="Y",J44-24,"-")</f>
        <v>26.285714285714285</v>
      </c>
    </row>
    <row r="45" spans="1:14" ht="51">
      <c r="A45" s="196">
        <v>23</v>
      </c>
      <c r="B45" s="196">
        <v>69</v>
      </c>
      <c r="C45" s="37">
        <v>740</v>
      </c>
      <c r="D45" s="38" t="s">
        <v>3292</v>
      </c>
      <c r="E45" s="37" t="s">
        <v>230</v>
      </c>
      <c r="F45" s="37" t="s">
        <v>3293</v>
      </c>
      <c r="G45" s="37" t="s">
        <v>2087</v>
      </c>
      <c r="H45" s="39" t="s">
        <v>3311</v>
      </c>
      <c r="I45" s="40">
        <v>43361</v>
      </c>
      <c r="J45" s="51">
        <v>65.428571428571431</v>
      </c>
      <c r="K45" s="40">
        <v>43819</v>
      </c>
      <c r="L45" s="50"/>
      <c r="M45" s="65" t="str">
        <f t="shared" si="5"/>
        <v>Y</v>
      </c>
      <c r="N45" s="65">
        <f t="shared" ref="N45:N51" si="7">IF(M45="Y",J45-24,"-")</f>
        <v>41.428571428571431</v>
      </c>
    </row>
    <row r="46" spans="1:14" ht="25.5">
      <c r="A46" s="196">
        <v>23</v>
      </c>
      <c r="B46" s="196">
        <v>68</v>
      </c>
      <c r="C46" s="37">
        <v>773</v>
      </c>
      <c r="D46" s="38" t="s">
        <v>3531</v>
      </c>
      <c r="E46" s="37" t="s">
        <v>230</v>
      </c>
      <c r="F46" s="37" t="s">
        <v>3533</v>
      </c>
      <c r="G46" s="37" t="s">
        <v>383</v>
      </c>
      <c r="H46" s="39" t="s">
        <v>3570</v>
      </c>
      <c r="I46" s="40">
        <v>43538</v>
      </c>
      <c r="J46" s="51">
        <v>40.142857142857146</v>
      </c>
      <c r="K46" s="40">
        <v>43818</v>
      </c>
      <c r="L46" s="50"/>
      <c r="M46" s="65" t="str">
        <f t="shared" si="5"/>
        <v>Y</v>
      </c>
      <c r="N46" s="65">
        <f t="shared" si="7"/>
        <v>16.142857142857146</v>
      </c>
    </row>
    <row r="47" spans="1:14" ht="25.5">
      <c r="A47" s="196">
        <v>23</v>
      </c>
      <c r="B47" s="196">
        <v>67</v>
      </c>
      <c r="C47" s="37">
        <v>803</v>
      </c>
      <c r="D47" s="38" t="s">
        <v>3797</v>
      </c>
      <c r="E47" s="37" t="s">
        <v>230</v>
      </c>
      <c r="F47" s="37" t="s">
        <v>3798</v>
      </c>
      <c r="G47" s="37" t="s">
        <v>386</v>
      </c>
      <c r="H47" s="39" t="s">
        <v>3799</v>
      </c>
      <c r="I47" s="40">
        <v>43712</v>
      </c>
      <c r="J47" s="51">
        <v>15.285714285714286</v>
      </c>
      <c r="K47" s="40">
        <v>43818</v>
      </c>
      <c r="L47" s="50"/>
      <c r="M47" s="65" t="str">
        <f t="shared" si="5"/>
        <v>N</v>
      </c>
      <c r="N47" s="65" t="str">
        <f t="shared" si="7"/>
        <v>-</v>
      </c>
    </row>
    <row r="48" spans="1:14" ht="38.25">
      <c r="A48" s="196">
        <v>23</v>
      </c>
      <c r="B48" s="196">
        <v>66</v>
      </c>
      <c r="C48" s="37">
        <v>790</v>
      </c>
      <c r="D48" s="38" t="s">
        <v>3666</v>
      </c>
      <c r="E48" s="37" t="s">
        <v>230</v>
      </c>
      <c r="F48" s="37" t="s">
        <v>3408</v>
      </c>
      <c r="G48" s="37" t="s">
        <v>2086</v>
      </c>
      <c r="H48" s="39" t="s">
        <v>3668</v>
      </c>
      <c r="I48" s="40">
        <v>43614</v>
      </c>
      <c r="J48" s="51">
        <v>29.285714285714285</v>
      </c>
      <c r="K48" s="40">
        <v>43818</v>
      </c>
      <c r="L48" s="50"/>
      <c r="M48" s="65" t="str">
        <f t="shared" si="5"/>
        <v>Y</v>
      </c>
      <c r="N48" s="65">
        <f t="shared" si="7"/>
        <v>5.2857142857142847</v>
      </c>
    </row>
    <row r="49" spans="1:14" ht="25.5">
      <c r="A49" s="196">
        <v>23</v>
      </c>
      <c r="B49" s="196">
        <v>65</v>
      </c>
      <c r="C49" s="37">
        <v>763</v>
      </c>
      <c r="D49" s="38" t="s">
        <v>3454</v>
      </c>
      <c r="E49" s="37" t="s">
        <v>230</v>
      </c>
      <c r="F49" s="37" t="s">
        <v>3459</v>
      </c>
      <c r="G49" s="37" t="s">
        <v>388</v>
      </c>
      <c r="H49" s="39" t="s">
        <v>3461</v>
      </c>
      <c r="I49" s="40">
        <v>43504</v>
      </c>
      <c r="J49" s="51">
        <v>45</v>
      </c>
      <c r="K49" s="40">
        <v>43818</v>
      </c>
      <c r="L49" s="50"/>
      <c r="M49" s="65" t="str">
        <f t="shared" si="5"/>
        <v>Y</v>
      </c>
      <c r="N49" s="65">
        <f t="shared" si="7"/>
        <v>21</v>
      </c>
    </row>
    <row r="50" spans="1:14" ht="71.25">
      <c r="A50" s="196">
        <v>23</v>
      </c>
      <c r="B50" s="196">
        <v>64</v>
      </c>
      <c r="C50" s="37">
        <v>793</v>
      </c>
      <c r="D50" s="38" t="s">
        <v>3679</v>
      </c>
      <c r="E50" s="37" t="s">
        <v>230</v>
      </c>
      <c r="F50" s="37" t="s">
        <v>3680</v>
      </c>
      <c r="G50" s="37" t="s">
        <v>2977</v>
      </c>
      <c r="H50" s="39" t="s">
        <v>3683</v>
      </c>
      <c r="I50" s="40">
        <v>43628</v>
      </c>
      <c r="J50" s="51">
        <v>27.285714285714285</v>
      </c>
      <c r="K50" s="40">
        <v>43817</v>
      </c>
      <c r="L50" s="50"/>
      <c r="M50" s="65" t="str">
        <f t="shared" si="5"/>
        <v>Y</v>
      </c>
      <c r="N50" s="65">
        <f t="shared" si="7"/>
        <v>3.2857142857142847</v>
      </c>
    </row>
    <row r="51" spans="1:14" ht="28.5">
      <c r="A51" s="196">
        <v>23</v>
      </c>
      <c r="B51" s="196">
        <v>63</v>
      </c>
      <c r="C51" s="37">
        <v>730</v>
      </c>
      <c r="D51" s="38" t="s">
        <v>3223</v>
      </c>
      <c r="E51" s="37" t="s">
        <v>351</v>
      </c>
      <c r="F51" s="37" t="s">
        <v>1397</v>
      </c>
      <c r="G51" s="37" t="s">
        <v>388</v>
      </c>
      <c r="H51" s="39" t="s">
        <v>3249</v>
      </c>
      <c r="I51" s="40">
        <v>43327</v>
      </c>
      <c r="J51" s="51">
        <v>70.285714285714292</v>
      </c>
      <c r="K51" s="40">
        <v>43817</v>
      </c>
      <c r="L51" s="50"/>
      <c r="M51" s="65" t="str">
        <f t="shared" si="5"/>
        <v>Y</v>
      </c>
      <c r="N51" s="65">
        <f t="shared" si="7"/>
        <v>46.285714285714292</v>
      </c>
    </row>
    <row r="52" spans="1:14" ht="38.25">
      <c r="A52" s="196">
        <v>23</v>
      </c>
      <c r="B52" s="196">
        <v>62</v>
      </c>
      <c r="C52" s="37">
        <v>699</v>
      </c>
      <c r="D52" s="38" t="s">
        <v>3032</v>
      </c>
      <c r="E52" s="37" t="s">
        <v>230</v>
      </c>
      <c r="F52" s="37" t="s">
        <v>3033</v>
      </c>
      <c r="G52" s="37" t="s">
        <v>394</v>
      </c>
      <c r="H52" s="39" t="s">
        <v>3038</v>
      </c>
      <c r="I52" s="40">
        <v>43174</v>
      </c>
      <c r="J52" s="51">
        <v>85.857142857142861</v>
      </c>
      <c r="K52" s="40">
        <v>43775</v>
      </c>
      <c r="L52" s="50"/>
      <c r="M52" s="65" t="str">
        <f t="shared" si="5"/>
        <v>Y</v>
      </c>
      <c r="N52" s="65">
        <f t="shared" ref="N52" si="8">IF(M52="Y",J52-24,"-")</f>
        <v>61.857142857142861</v>
      </c>
    </row>
    <row r="53" spans="1:14" ht="57">
      <c r="A53" s="196">
        <v>23</v>
      </c>
      <c r="B53" s="196">
        <v>61</v>
      </c>
      <c r="C53" s="37">
        <v>777</v>
      </c>
      <c r="D53" s="38" t="s">
        <v>3561</v>
      </c>
      <c r="E53" s="37" t="s">
        <v>3552</v>
      </c>
      <c r="F53" s="37" t="s">
        <v>3560</v>
      </c>
      <c r="G53" s="37" t="s">
        <v>389</v>
      </c>
      <c r="H53" s="39" t="s">
        <v>3574</v>
      </c>
      <c r="I53" s="40">
        <v>43551</v>
      </c>
      <c r="J53" s="51">
        <v>31.142857142857142</v>
      </c>
      <c r="K53" s="40">
        <v>43769</v>
      </c>
      <c r="L53" s="50"/>
      <c r="M53" s="65" t="str">
        <f t="shared" si="5"/>
        <v>Y</v>
      </c>
      <c r="N53" s="65">
        <f t="shared" ref="N53:N54" si="9">IF(M53="Y",J53-24,"-")</f>
        <v>7.1428571428571423</v>
      </c>
    </row>
    <row r="54" spans="1:14" ht="51">
      <c r="A54" s="196">
        <v>23</v>
      </c>
      <c r="B54" s="196">
        <v>60</v>
      </c>
      <c r="C54" s="37">
        <v>795</v>
      </c>
      <c r="D54" s="38" t="s">
        <v>3701</v>
      </c>
      <c r="E54" s="37" t="s">
        <v>3702</v>
      </c>
      <c r="F54" s="37" t="s">
        <v>3703</v>
      </c>
      <c r="G54" s="37" t="s">
        <v>3651</v>
      </c>
      <c r="H54" s="39" t="s">
        <v>3709</v>
      </c>
      <c r="I54" s="40">
        <v>43636</v>
      </c>
      <c r="J54" s="51">
        <v>18.714285714285715</v>
      </c>
      <c r="K54" s="40">
        <v>43767</v>
      </c>
      <c r="L54" s="50"/>
      <c r="M54" s="65" t="str">
        <f t="shared" si="5"/>
        <v>N</v>
      </c>
      <c r="N54" s="65" t="str">
        <f t="shared" si="9"/>
        <v>-</v>
      </c>
    </row>
    <row r="55" spans="1:14" ht="38.25">
      <c r="A55" s="196">
        <v>23</v>
      </c>
      <c r="B55" s="196">
        <v>59</v>
      </c>
      <c r="C55" s="37">
        <v>781</v>
      </c>
      <c r="D55" s="38" t="s">
        <v>3592</v>
      </c>
      <c r="E55" s="37" t="s">
        <v>230</v>
      </c>
      <c r="F55" s="37" t="s">
        <v>3593</v>
      </c>
      <c r="G55" s="37" t="s">
        <v>384</v>
      </c>
      <c r="H55" s="39" t="s">
        <v>3597</v>
      </c>
      <c r="I55" s="40">
        <v>43572</v>
      </c>
      <c r="J55" s="51">
        <v>27.857142857142858</v>
      </c>
      <c r="K55" s="40">
        <v>43767</v>
      </c>
      <c r="L55" s="50"/>
      <c r="M55" s="65" t="str">
        <f t="shared" si="5"/>
        <v>Y</v>
      </c>
      <c r="N55" s="65">
        <f t="shared" ref="N55" si="10">IF(M55="Y",J55-24,"-")</f>
        <v>3.8571428571428577</v>
      </c>
    </row>
    <row r="56" spans="1:14" ht="25.5">
      <c r="A56" s="196">
        <v>23</v>
      </c>
      <c r="B56" s="196">
        <v>58</v>
      </c>
      <c r="C56" s="37">
        <v>782</v>
      </c>
      <c r="D56" s="38" t="s">
        <v>3594</v>
      </c>
      <c r="E56" s="37" t="s">
        <v>230</v>
      </c>
      <c r="F56" s="37" t="s">
        <v>3631</v>
      </c>
      <c r="G56" s="37" t="s">
        <v>847</v>
      </c>
      <c r="H56" s="39" t="s">
        <v>3617</v>
      </c>
      <c r="I56" s="40">
        <v>43584</v>
      </c>
      <c r="J56" s="51">
        <v>25.142857142857142</v>
      </c>
      <c r="K56" s="40">
        <v>43760</v>
      </c>
      <c r="L56" s="50"/>
      <c r="M56" s="65" t="str">
        <f t="shared" si="5"/>
        <v>Y</v>
      </c>
      <c r="N56" s="65">
        <f t="shared" ref="N56" si="11">IF(M56="Y",J56-24,"-")</f>
        <v>1.1428571428571423</v>
      </c>
    </row>
    <row r="57" spans="1:14" ht="38.25">
      <c r="A57" s="196">
        <v>23</v>
      </c>
      <c r="B57" s="196">
        <v>57</v>
      </c>
      <c r="C57" s="37">
        <v>758</v>
      </c>
      <c r="D57" s="38" t="s">
        <v>3417</v>
      </c>
      <c r="E57" s="37" t="s">
        <v>230</v>
      </c>
      <c r="F57" s="37" t="s">
        <v>3418</v>
      </c>
      <c r="G57" s="37" t="s">
        <v>384</v>
      </c>
      <c r="H57" s="39" t="s">
        <v>3419</v>
      </c>
      <c r="I57" s="40">
        <v>43474</v>
      </c>
      <c r="J57" s="51">
        <v>39.285714285714285</v>
      </c>
      <c r="K57" s="40">
        <v>43749</v>
      </c>
      <c r="L57" s="50"/>
      <c r="M57" s="65" t="str">
        <f t="shared" si="5"/>
        <v>Y</v>
      </c>
      <c r="N57" s="65">
        <f t="shared" ref="N57" si="12">IF(M57="Y",J57-24,"-")</f>
        <v>15.285714285714285</v>
      </c>
    </row>
    <row r="58" spans="1:14" ht="28.5">
      <c r="A58" s="196">
        <v>23</v>
      </c>
      <c r="B58" s="196">
        <v>56</v>
      </c>
      <c r="C58" s="37">
        <v>729</v>
      </c>
      <c r="D58" s="38" t="s">
        <v>3222</v>
      </c>
      <c r="E58" s="37" t="s">
        <v>230</v>
      </c>
      <c r="F58" s="37" t="s">
        <v>3247</v>
      </c>
      <c r="G58" s="37" t="s">
        <v>386</v>
      </c>
      <c r="H58" s="39" t="s">
        <v>3246</v>
      </c>
      <c r="I58" s="40">
        <v>43327</v>
      </c>
      <c r="J58" s="51">
        <v>60.142857142857146</v>
      </c>
      <c r="K58" s="40">
        <v>43718</v>
      </c>
      <c r="L58" s="50"/>
      <c r="M58" s="65" t="str">
        <f t="shared" si="5"/>
        <v>Y</v>
      </c>
      <c r="N58" s="65">
        <f t="shared" ref="N58" si="13">IF(M58="Y",J58-24,"-")</f>
        <v>36.142857142857146</v>
      </c>
    </row>
    <row r="59" spans="1:14" ht="25.5">
      <c r="A59" s="196">
        <v>23</v>
      </c>
      <c r="B59" s="196">
        <v>55</v>
      </c>
      <c r="C59" s="37">
        <v>774</v>
      </c>
      <c r="D59" s="38" t="s">
        <v>3532</v>
      </c>
      <c r="E59" s="37" t="s">
        <v>230</v>
      </c>
      <c r="F59" s="37" t="s">
        <v>3534</v>
      </c>
      <c r="G59" s="37" t="s">
        <v>1640</v>
      </c>
      <c r="H59" s="39" t="s">
        <v>3571</v>
      </c>
      <c r="I59" s="40">
        <v>43543</v>
      </c>
      <c r="J59" s="51">
        <v>29.142857142857142</v>
      </c>
      <c r="K59" s="40">
        <v>43747</v>
      </c>
      <c r="L59" s="50"/>
      <c r="M59" s="65" t="str">
        <f t="shared" si="5"/>
        <v>Y</v>
      </c>
      <c r="N59" s="65">
        <f t="shared" ref="N59" si="14">IF(M59="Y",J59-24,"-")</f>
        <v>5.1428571428571423</v>
      </c>
    </row>
    <row r="60" spans="1:14" ht="25.5">
      <c r="A60" s="196">
        <v>23</v>
      </c>
      <c r="B60" s="196">
        <v>54</v>
      </c>
      <c r="C60" s="37">
        <v>801</v>
      </c>
      <c r="D60" s="38" t="s">
        <v>3770</v>
      </c>
      <c r="E60" s="37" t="s">
        <v>180</v>
      </c>
      <c r="F60" s="37" t="s">
        <v>3771</v>
      </c>
      <c r="G60" s="37" t="s">
        <v>3651</v>
      </c>
      <c r="H60" s="39" t="s">
        <v>3773</v>
      </c>
      <c r="I60" s="40">
        <v>43677</v>
      </c>
      <c r="J60" s="51">
        <v>9.8571428571428577</v>
      </c>
      <c r="K60" s="40">
        <v>43746</v>
      </c>
      <c r="L60" s="50"/>
      <c r="M60" s="65" t="str">
        <f t="shared" si="5"/>
        <v>N</v>
      </c>
      <c r="N60" s="65" t="str">
        <f t="shared" ref="N60" si="15">IF(M60="Y",J60-24,"-")</f>
        <v>-</v>
      </c>
    </row>
    <row r="61" spans="1:14" ht="38.25">
      <c r="A61" s="196">
        <v>23</v>
      </c>
      <c r="B61" s="196">
        <v>53</v>
      </c>
      <c r="C61" s="37">
        <v>771</v>
      </c>
      <c r="D61" s="38" t="s">
        <v>3498</v>
      </c>
      <c r="E61" s="37" t="s">
        <v>230</v>
      </c>
      <c r="F61" s="37" t="s">
        <v>3499</v>
      </c>
      <c r="G61" s="37" t="s">
        <v>384</v>
      </c>
      <c r="H61" s="39" t="s">
        <v>3504</v>
      </c>
      <c r="I61" s="40">
        <v>43525</v>
      </c>
      <c r="J61" s="51">
        <v>30.714285714285715</v>
      </c>
      <c r="K61" s="40">
        <v>43740</v>
      </c>
      <c r="L61" s="50"/>
      <c r="M61" s="65" t="str">
        <f t="shared" si="5"/>
        <v>Y</v>
      </c>
      <c r="N61" s="65">
        <f t="shared" ref="N61:N67" si="16">IF(M61="Y",J61-24,"-")</f>
        <v>6.7142857142857153</v>
      </c>
    </row>
    <row r="62" spans="1:14" ht="38.25">
      <c r="A62" s="196">
        <v>23</v>
      </c>
      <c r="B62" s="196">
        <v>52</v>
      </c>
      <c r="C62" s="37">
        <v>725</v>
      </c>
      <c r="D62" s="38" t="s">
        <v>3180</v>
      </c>
      <c r="E62" s="37" t="s">
        <v>230</v>
      </c>
      <c r="F62" s="37" t="s">
        <v>1355</v>
      </c>
      <c r="G62" s="37" t="s">
        <v>394</v>
      </c>
      <c r="H62" s="39" t="s">
        <v>3187</v>
      </c>
      <c r="I62" s="40">
        <v>43300</v>
      </c>
      <c r="J62" s="51">
        <v>62.142857142857146</v>
      </c>
      <c r="K62" s="40">
        <v>43735</v>
      </c>
      <c r="L62" s="50"/>
      <c r="M62" s="65" t="str">
        <f t="shared" si="5"/>
        <v>Y</v>
      </c>
      <c r="N62" s="65">
        <f t="shared" si="16"/>
        <v>38.142857142857146</v>
      </c>
    </row>
    <row r="63" spans="1:14" ht="28.5">
      <c r="A63" s="196">
        <v>23</v>
      </c>
      <c r="B63" s="196">
        <v>51</v>
      </c>
      <c r="C63" s="37">
        <v>722</v>
      </c>
      <c r="D63" s="38" t="s">
        <v>3806</v>
      </c>
      <c r="E63" s="37" t="s">
        <v>230</v>
      </c>
      <c r="F63" s="37" t="s">
        <v>3176</v>
      </c>
      <c r="G63" s="37" t="s">
        <v>384</v>
      </c>
      <c r="H63" s="39" t="s">
        <v>3184</v>
      </c>
      <c r="I63" s="40">
        <v>43283</v>
      </c>
      <c r="J63" s="51">
        <f ca="1">('HTA Prod'!$F$3-I63)/7</f>
        <v>107.42857142857143</v>
      </c>
      <c r="K63" s="40">
        <v>43732</v>
      </c>
      <c r="L63" s="50"/>
      <c r="M63" s="65" t="str">
        <f t="shared" ca="1" si="5"/>
        <v>Y</v>
      </c>
      <c r="N63" s="65">
        <f t="shared" ca="1" si="16"/>
        <v>83.428571428571431</v>
      </c>
    </row>
    <row r="64" spans="1:14" ht="38.25">
      <c r="A64" s="196">
        <v>23</v>
      </c>
      <c r="B64" s="196">
        <v>50</v>
      </c>
      <c r="C64" s="37">
        <v>788</v>
      </c>
      <c r="D64" s="38" t="s">
        <v>3648</v>
      </c>
      <c r="E64" s="37" t="s">
        <v>230</v>
      </c>
      <c r="F64" s="37" t="s">
        <v>3649</v>
      </c>
      <c r="G64" s="37" t="s">
        <v>3651</v>
      </c>
      <c r="H64" s="39" t="s">
        <v>3655</v>
      </c>
      <c r="I64" s="40">
        <v>43612</v>
      </c>
      <c r="J64" s="51">
        <v>17.142857142857142</v>
      </c>
      <c r="K64" s="40">
        <v>43732</v>
      </c>
      <c r="L64" s="50"/>
      <c r="M64" s="65" t="str">
        <f t="shared" si="5"/>
        <v>N</v>
      </c>
      <c r="N64" s="65" t="str">
        <f t="shared" si="16"/>
        <v>-</v>
      </c>
    </row>
    <row r="65" spans="1:14" ht="25.5">
      <c r="A65" s="196">
        <v>23</v>
      </c>
      <c r="B65" s="196">
        <v>49</v>
      </c>
      <c r="C65" s="37">
        <v>754</v>
      </c>
      <c r="D65" s="38" t="s">
        <v>3383</v>
      </c>
      <c r="E65" s="37" t="s">
        <v>230</v>
      </c>
      <c r="F65" s="37" t="s">
        <v>3384</v>
      </c>
      <c r="G65" s="37" t="s">
        <v>1640</v>
      </c>
      <c r="H65" s="39" t="s">
        <v>3388</v>
      </c>
      <c r="I65" s="40">
        <v>43439</v>
      </c>
      <c r="J65" s="51">
        <f ca="1">('HTA Prod'!$F$3-I65)/7</f>
        <v>85.142857142857139</v>
      </c>
      <c r="K65" s="40">
        <v>43728</v>
      </c>
      <c r="L65" s="50"/>
      <c r="M65" s="65" t="str">
        <f t="shared" ca="1" si="5"/>
        <v>Y</v>
      </c>
      <c r="N65" s="65">
        <f t="shared" ca="1" si="16"/>
        <v>61.142857142857139</v>
      </c>
    </row>
    <row r="66" spans="1:14" ht="42.75">
      <c r="A66" s="196">
        <v>23</v>
      </c>
      <c r="B66" s="196">
        <v>48</v>
      </c>
      <c r="C66" s="37">
        <v>719</v>
      </c>
      <c r="D66" s="38" t="s">
        <v>3154</v>
      </c>
      <c r="E66" s="37" t="s">
        <v>230</v>
      </c>
      <c r="F66" s="37" t="s">
        <v>2555</v>
      </c>
      <c r="G66" s="37" t="s">
        <v>2977</v>
      </c>
      <c r="H66" s="39" t="s">
        <v>3161</v>
      </c>
      <c r="I66" s="40">
        <v>43272</v>
      </c>
      <c r="J66" s="51">
        <v>64.857142857142861</v>
      </c>
      <c r="K66" s="40">
        <v>43726</v>
      </c>
      <c r="L66" s="50"/>
      <c r="M66" s="65" t="str">
        <f t="shared" si="5"/>
        <v>Y</v>
      </c>
      <c r="N66" s="65">
        <f t="shared" si="16"/>
        <v>40.857142857142861</v>
      </c>
    </row>
    <row r="67" spans="1:14" ht="28.5">
      <c r="A67" s="196">
        <v>23</v>
      </c>
      <c r="B67" s="196">
        <v>47</v>
      </c>
      <c r="C67" s="37">
        <v>698</v>
      </c>
      <c r="D67" s="38" t="s">
        <v>3030</v>
      </c>
      <c r="E67" s="37" t="s">
        <v>230</v>
      </c>
      <c r="F67" s="37" t="s">
        <v>3031</v>
      </c>
      <c r="G67" s="37" t="s">
        <v>388</v>
      </c>
      <c r="H67" s="39" t="s">
        <v>3037</v>
      </c>
      <c r="I67" s="40">
        <v>43173</v>
      </c>
      <c r="J67" s="51">
        <v>78.714285714285708</v>
      </c>
      <c r="K67" s="40">
        <v>43724</v>
      </c>
      <c r="L67" s="50"/>
      <c r="M67" s="65" t="str">
        <f t="shared" si="5"/>
        <v>Y</v>
      </c>
      <c r="N67" s="65">
        <f t="shared" si="16"/>
        <v>54.714285714285708</v>
      </c>
    </row>
    <row r="68" spans="1:14" ht="25.5">
      <c r="A68" s="196">
        <v>23</v>
      </c>
      <c r="B68" s="196">
        <v>46</v>
      </c>
      <c r="C68" s="37">
        <v>772</v>
      </c>
      <c r="D68" s="38" t="s">
        <v>3500</v>
      </c>
      <c r="E68" s="37" t="s">
        <v>230</v>
      </c>
      <c r="F68" s="37" t="s">
        <v>3501</v>
      </c>
      <c r="G68" s="37" t="s">
        <v>1640</v>
      </c>
      <c r="H68" s="39" t="s">
        <v>3505</v>
      </c>
      <c r="I68" s="40">
        <v>43525</v>
      </c>
      <c r="J68" s="51">
        <v>25.714285714285715</v>
      </c>
      <c r="K68" s="40">
        <v>43705</v>
      </c>
      <c r="L68" s="50"/>
      <c r="M68" s="65" t="str">
        <f t="shared" si="5"/>
        <v>Y</v>
      </c>
      <c r="N68" s="65">
        <f t="shared" ref="N68:N70" si="17">IF(M68="Y",J68-24,"-")</f>
        <v>1.7142857142857153</v>
      </c>
    </row>
    <row r="69" spans="1:14" ht="38.25">
      <c r="A69" s="196">
        <v>23</v>
      </c>
      <c r="B69" s="196">
        <v>45</v>
      </c>
      <c r="C69" s="37">
        <v>764</v>
      </c>
      <c r="D69" s="38" t="s">
        <v>3455</v>
      </c>
      <c r="E69" s="37" t="s">
        <v>230</v>
      </c>
      <c r="F69" s="37" t="s">
        <v>3460</v>
      </c>
      <c r="G69" s="37" t="s">
        <v>2086</v>
      </c>
      <c r="H69" s="39" t="s">
        <v>3462</v>
      </c>
      <c r="I69" s="40">
        <v>43509</v>
      </c>
      <c r="J69" s="51">
        <v>28</v>
      </c>
      <c r="K69" s="40">
        <v>43705</v>
      </c>
      <c r="L69" s="50"/>
      <c r="M69" s="65" t="str">
        <f t="shared" si="5"/>
        <v>Y</v>
      </c>
      <c r="N69" s="65">
        <f t="shared" si="17"/>
        <v>4</v>
      </c>
    </row>
    <row r="70" spans="1:14" ht="28.5">
      <c r="A70" s="196">
        <v>23</v>
      </c>
      <c r="B70" s="196">
        <v>44</v>
      </c>
      <c r="C70" s="37">
        <v>739</v>
      </c>
      <c r="D70" s="38" t="s">
        <v>3290</v>
      </c>
      <c r="E70" s="37" t="s">
        <v>230</v>
      </c>
      <c r="F70" s="37" t="s">
        <v>3291</v>
      </c>
      <c r="G70" s="37" t="s">
        <v>2087</v>
      </c>
      <c r="H70" s="39" t="s">
        <v>3310</v>
      </c>
      <c r="I70" s="40">
        <v>43361</v>
      </c>
      <c r="J70" s="51">
        <v>49.142857142857146</v>
      </c>
      <c r="K70" s="40">
        <v>43705</v>
      </c>
      <c r="L70" s="50"/>
      <c r="M70" s="65" t="str">
        <f t="shared" si="5"/>
        <v>Y</v>
      </c>
      <c r="N70" s="65">
        <f t="shared" si="17"/>
        <v>25.142857142857146</v>
      </c>
    </row>
    <row r="71" spans="1:14" ht="38.25">
      <c r="A71" s="196">
        <v>23</v>
      </c>
      <c r="B71" s="196">
        <v>43</v>
      </c>
      <c r="C71" s="37">
        <v>742</v>
      </c>
      <c r="D71" s="38" t="s">
        <v>3296</v>
      </c>
      <c r="E71" s="37" t="s">
        <v>230</v>
      </c>
      <c r="F71" s="37" t="s">
        <v>3297</v>
      </c>
      <c r="G71" s="37" t="s">
        <v>2086</v>
      </c>
      <c r="H71" s="39" t="s">
        <v>3313</v>
      </c>
      <c r="I71" s="40">
        <v>43374</v>
      </c>
      <c r="J71" s="51">
        <v>46.428571428571431</v>
      </c>
      <c r="K71" s="40">
        <v>43700</v>
      </c>
      <c r="L71" s="50"/>
      <c r="M71" s="65" t="str">
        <f t="shared" si="5"/>
        <v>Y</v>
      </c>
      <c r="N71" s="65">
        <f t="shared" ref="N71:N72" si="18">IF(M71="Y",J71-24,"-")</f>
        <v>22.428571428571431</v>
      </c>
    </row>
    <row r="72" spans="1:14" ht="25.5">
      <c r="A72" s="196">
        <v>23</v>
      </c>
      <c r="B72" s="196">
        <v>42</v>
      </c>
      <c r="C72" s="37">
        <v>756</v>
      </c>
      <c r="D72" s="38" t="s">
        <v>3407</v>
      </c>
      <c r="E72" s="37" t="s">
        <v>230</v>
      </c>
      <c r="F72" s="37" t="s">
        <v>3408</v>
      </c>
      <c r="G72" s="37" t="s">
        <v>383</v>
      </c>
      <c r="H72" s="39" t="s">
        <v>3412</v>
      </c>
      <c r="I72" s="40">
        <v>43454</v>
      </c>
      <c r="J72" s="51">
        <v>34.857142857142854</v>
      </c>
      <c r="K72" s="40">
        <v>43698</v>
      </c>
      <c r="L72" s="50"/>
      <c r="M72" s="65" t="str">
        <f t="shared" si="5"/>
        <v>Y</v>
      </c>
      <c r="N72" s="65">
        <f t="shared" si="18"/>
        <v>10.857142857142854</v>
      </c>
    </row>
    <row r="73" spans="1:14">
      <c r="A73" s="196">
        <v>23</v>
      </c>
      <c r="B73" s="196">
        <v>41</v>
      </c>
      <c r="C73" s="37">
        <v>761</v>
      </c>
      <c r="D73" s="38" t="s">
        <v>3429</v>
      </c>
      <c r="E73" s="37" t="s">
        <v>230</v>
      </c>
      <c r="F73" s="37" t="s">
        <v>3430</v>
      </c>
      <c r="G73" s="37" t="s">
        <v>2977</v>
      </c>
      <c r="H73" s="39" t="s">
        <v>3432</v>
      </c>
      <c r="I73" s="40">
        <v>43494</v>
      </c>
      <c r="J73" s="51">
        <v>28.857142857142858</v>
      </c>
      <c r="K73" s="40">
        <v>43696</v>
      </c>
      <c r="L73" s="50"/>
      <c r="M73" s="65" t="str">
        <f t="shared" si="5"/>
        <v>Y</v>
      </c>
      <c r="N73" s="65">
        <f t="shared" ref="N73" si="19">IF(M73="Y",J73-24,"-")</f>
        <v>4.8571428571428577</v>
      </c>
    </row>
    <row r="74" spans="1:14" ht="28.5">
      <c r="A74" s="196">
        <v>23</v>
      </c>
      <c r="B74" s="196">
        <v>40</v>
      </c>
      <c r="C74" s="37">
        <v>744</v>
      </c>
      <c r="D74" s="38" t="s">
        <v>3300</v>
      </c>
      <c r="E74" s="37" t="s">
        <v>230</v>
      </c>
      <c r="F74" s="37" t="s">
        <v>3301</v>
      </c>
      <c r="G74" s="37" t="s">
        <v>1640</v>
      </c>
      <c r="H74" s="39" t="s">
        <v>3315</v>
      </c>
      <c r="I74" s="40">
        <v>43375</v>
      </c>
      <c r="J74" s="51">
        <v>44.428571428571431</v>
      </c>
      <c r="K74" s="40">
        <v>43686</v>
      </c>
      <c r="L74" s="50"/>
      <c r="M74" s="65" t="str">
        <f t="shared" si="5"/>
        <v>Y</v>
      </c>
      <c r="N74" s="65">
        <f t="shared" ref="N74" si="20">IF(M74="Y",J74-24,"-")</f>
        <v>20.428571428571431</v>
      </c>
    </row>
    <row r="75" spans="1:14" ht="28.5">
      <c r="A75" s="196">
        <v>23</v>
      </c>
      <c r="B75" s="196">
        <v>39</v>
      </c>
      <c r="C75" s="37">
        <v>728</v>
      </c>
      <c r="D75" s="38" t="s">
        <v>3212</v>
      </c>
      <c r="E75" s="37" t="s">
        <v>230</v>
      </c>
      <c r="F75" s="37" t="s">
        <v>3213</v>
      </c>
      <c r="G75" s="37" t="s">
        <v>384</v>
      </c>
      <c r="H75" s="39" t="s">
        <v>3214</v>
      </c>
      <c r="I75" s="40">
        <v>43318</v>
      </c>
      <c r="J75" s="51">
        <v>52.428571428571431</v>
      </c>
      <c r="K75" s="40">
        <v>43685</v>
      </c>
      <c r="L75" s="50"/>
      <c r="M75" s="65" t="str">
        <f t="shared" si="5"/>
        <v>Y</v>
      </c>
      <c r="N75" s="65">
        <f t="shared" ref="N75:N76" si="21">IF(M75="Y",J75-24,"-")</f>
        <v>28.428571428571431</v>
      </c>
    </row>
    <row r="76" spans="1:14">
      <c r="A76" s="196">
        <v>23</v>
      </c>
      <c r="B76" s="196">
        <v>38</v>
      </c>
      <c r="C76" s="37">
        <v>679</v>
      </c>
      <c r="D76" s="38" t="s">
        <v>2923</v>
      </c>
      <c r="E76" s="37" t="s">
        <v>230</v>
      </c>
      <c r="F76" s="37" t="s">
        <v>2924</v>
      </c>
      <c r="G76" s="37" t="s">
        <v>1640</v>
      </c>
      <c r="H76" s="39" t="s">
        <v>2925</v>
      </c>
      <c r="I76" s="40">
        <v>43077</v>
      </c>
      <c r="J76" s="51">
        <v>86</v>
      </c>
      <c r="K76" s="40">
        <v>43679</v>
      </c>
      <c r="L76" s="50"/>
      <c r="M76" s="65" t="str">
        <f t="shared" si="5"/>
        <v>Y</v>
      </c>
      <c r="N76" s="65">
        <f t="shared" si="21"/>
        <v>62</v>
      </c>
    </row>
    <row r="77" spans="1:14" ht="38.25">
      <c r="A77" s="196">
        <v>23</v>
      </c>
      <c r="B77" s="196">
        <v>37</v>
      </c>
      <c r="C77" s="37">
        <v>751</v>
      </c>
      <c r="D77" s="38" t="s">
        <v>3358</v>
      </c>
      <c r="E77" s="37" t="s">
        <v>230</v>
      </c>
      <c r="F77" s="37" t="s">
        <v>3359</v>
      </c>
      <c r="G77" s="37" t="s">
        <v>386</v>
      </c>
      <c r="H77" s="39" t="s">
        <v>3364</v>
      </c>
      <c r="I77" s="40">
        <v>43410</v>
      </c>
      <c r="J77" s="51">
        <v>37.285714285714285</v>
      </c>
      <c r="K77" s="40">
        <v>43671</v>
      </c>
      <c r="L77" s="50"/>
      <c r="M77" s="65" t="str">
        <f t="shared" si="5"/>
        <v>Y</v>
      </c>
      <c r="N77" s="65">
        <f t="shared" ref="N77:N85" si="22">IF(M77="Y",J77-24,"-")</f>
        <v>13.285714285714285</v>
      </c>
    </row>
    <row r="78" spans="1:14" ht="38.25">
      <c r="A78" s="196">
        <v>23</v>
      </c>
      <c r="B78" s="196">
        <v>36</v>
      </c>
      <c r="C78" s="37">
        <v>741</v>
      </c>
      <c r="D78" s="38" t="s">
        <v>3294</v>
      </c>
      <c r="E78" s="37" t="s">
        <v>230</v>
      </c>
      <c r="F78" s="37" t="s">
        <v>3295</v>
      </c>
      <c r="G78" s="37" t="s">
        <v>2086</v>
      </c>
      <c r="H78" s="39" t="s">
        <v>3312</v>
      </c>
      <c r="I78" s="40">
        <v>43374</v>
      </c>
      <c r="J78" s="51">
        <f ca="1">('HTA Prod'!$F$3-I78)/7</f>
        <v>94.428571428571431</v>
      </c>
      <c r="K78" s="40">
        <v>43670</v>
      </c>
      <c r="L78" s="50"/>
      <c r="M78" s="65" t="str">
        <f t="shared" ca="1" si="5"/>
        <v>Y</v>
      </c>
      <c r="N78" s="65">
        <f t="shared" ca="1" si="22"/>
        <v>70.428571428571431</v>
      </c>
    </row>
    <row r="79" spans="1:14" ht="25.5">
      <c r="A79" s="196">
        <v>23</v>
      </c>
      <c r="B79" s="196">
        <v>35</v>
      </c>
      <c r="C79" s="37">
        <v>776</v>
      </c>
      <c r="D79" s="38" t="s">
        <v>3559</v>
      </c>
      <c r="E79" s="37" t="s">
        <v>230</v>
      </c>
      <c r="F79" s="37" t="s">
        <v>3560</v>
      </c>
      <c r="G79" s="37" t="s">
        <v>2086</v>
      </c>
      <c r="H79" s="39" t="s">
        <v>3573</v>
      </c>
      <c r="I79" s="40">
        <v>43549</v>
      </c>
      <c r="J79" s="51">
        <f ca="1">('HTA Prod'!$F$3-I79)/7</f>
        <v>69.428571428571431</v>
      </c>
      <c r="K79" s="40">
        <v>43664</v>
      </c>
      <c r="L79" s="50"/>
      <c r="M79" s="65" t="str">
        <f t="shared" ca="1" si="5"/>
        <v>Y</v>
      </c>
      <c r="N79" s="65">
        <f t="shared" ca="1" si="22"/>
        <v>45.428571428571431</v>
      </c>
    </row>
    <row r="80" spans="1:14" ht="38.25">
      <c r="A80" s="196">
        <v>23</v>
      </c>
      <c r="B80" s="196">
        <v>34</v>
      </c>
      <c r="C80" s="37">
        <v>720</v>
      </c>
      <c r="D80" s="38" t="s">
        <v>3171</v>
      </c>
      <c r="E80" s="37" t="s">
        <v>230</v>
      </c>
      <c r="F80" s="37" t="s">
        <v>3172</v>
      </c>
      <c r="G80" s="37" t="s">
        <v>2086</v>
      </c>
      <c r="H80" s="39" t="s">
        <v>3182</v>
      </c>
      <c r="I80" s="40">
        <v>43278</v>
      </c>
      <c r="J80" s="51">
        <v>54.714285714285715</v>
      </c>
      <c r="K80" s="40">
        <v>43661</v>
      </c>
      <c r="L80" s="50"/>
      <c r="M80" s="65" t="str">
        <f t="shared" si="5"/>
        <v>Y</v>
      </c>
      <c r="N80" s="65">
        <f t="shared" si="22"/>
        <v>30.714285714285715</v>
      </c>
    </row>
    <row r="81" spans="1:14" ht="28.5">
      <c r="A81" s="196">
        <v>23</v>
      </c>
      <c r="B81" s="196">
        <v>33</v>
      </c>
      <c r="C81" s="37">
        <v>663</v>
      </c>
      <c r="D81" s="38" t="s">
        <v>2842</v>
      </c>
      <c r="E81" s="37" t="s">
        <v>230</v>
      </c>
      <c r="F81" s="37" t="s">
        <v>2845</v>
      </c>
      <c r="G81" s="37" t="s">
        <v>383</v>
      </c>
      <c r="H81" s="39" t="s">
        <v>2848</v>
      </c>
      <c r="I81" s="40">
        <v>43038</v>
      </c>
      <c r="J81" s="51">
        <v>88.428571428571431</v>
      </c>
      <c r="K81" s="40">
        <v>43657</v>
      </c>
      <c r="L81" s="50"/>
      <c r="M81" s="65" t="str">
        <f t="shared" si="5"/>
        <v>Y</v>
      </c>
      <c r="N81" s="65">
        <f t="shared" si="22"/>
        <v>64.428571428571431</v>
      </c>
    </row>
    <row r="82" spans="1:14" ht="38.25">
      <c r="A82" s="196">
        <v>23</v>
      </c>
      <c r="B82" s="196">
        <v>32</v>
      </c>
      <c r="C82" s="37">
        <v>711</v>
      </c>
      <c r="D82" s="38" t="s">
        <v>3102</v>
      </c>
      <c r="E82" s="37" t="s">
        <v>230</v>
      </c>
      <c r="F82" s="37" t="s">
        <v>3103</v>
      </c>
      <c r="G82" s="37" t="s">
        <v>1640</v>
      </c>
      <c r="H82" s="39" t="s">
        <v>3105</v>
      </c>
      <c r="I82" s="40">
        <v>43227</v>
      </c>
      <c r="J82" s="51">
        <v>61.142857142857146</v>
      </c>
      <c r="K82" s="40">
        <v>43655</v>
      </c>
      <c r="L82" s="50"/>
      <c r="M82" s="65" t="str">
        <f t="shared" si="5"/>
        <v>Y</v>
      </c>
      <c r="N82" s="65">
        <f t="shared" si="22"/>
        <v>37.142857142857146</v>
      </c>
    </row>
    <row r="83" spans="1:14" ht="25.5">
      <c r="A83" s="196">
        <v>23</v>
      </c>
      <c r="B83" s="196">
        <v>31</v>
      </c>
      <c r="C83" s="37">
        <v>757</v>
      </c>
      <c r="D83" s="38" t="s">
        <v>3410</v>
      </c>
      <c r="E83" s="37" t="s">
        <v>230</v>
      </c>
      <c r="F83" s="37" t="s">
        <v>3411</v>
      </c>
      <c r="G83" s="37" t="s">
        <v>384</v>
      </c>
      <c r="H83" s="39" t="s">
        <v>3413</v>
      </c>
      <c r="I83" s="40">
        <v>43472</v>
      </c>
      <c r="J83" s="51">
        <v>25</v>
      </c>
      <c r="K83" s="40">
        <v>43648</v>
      </c>
      <c r="L83" s="50"/>
      <c r="M83" s="65" t="str">
        <f t="shared" si="5"/>
        <v>Y</v>
      </c>
      <c r="N83" s="65">
        <f t="shared" si="22"/>
        <v>1</v>
      </c>
    </row>
    <row r="84" spans="1:14" ht="28.5">
      <c r="A84" s="196">
        <v>23</v>
      </c>
      <c r="B84" s="196">
        <v>30</v>
      </c>
      <c r="C84" s="37">
        <v>735</v>
      </c>
      <c r="D84" s="38" t="s">
        <v>3239</v>
      </c>
      <c r="E84" s="37" t="s">
        <v>230</v>
      </c>
      <c r="F84" s="37" t="s">
        <v>1215</v>
      </c>
      <c r="G84" s="37" t="s">
        <v>2086</v>
      </c>
      <c r="H84" s="39" t="s">
        <v>3254</v>
      </c>
      <c r="I84" s="40">
        <v>43334</v>
      </c>
      <c r="J84" s="51">
        <v>44.857142857142854</v>
      </c>
      <c r="K84" s="40">
        <v>43648</v>
      </c>
      <c r="L84" s="50"/>
      <c r="M84" s="65" t="str">
        <f t="shared" si="5"/>
        <v>Y</v>
      </c>
      <c r="N84" s="65">
        <f t="shared" si="22"/>
        <v>20.857142857142854</v>
      </c>
    </row>
    <row r="85" spans="1:14" ht="38.25">
      <c r="A85" s="196">
        <v>23</v>
      </c>
      <c r="B85" s="196">
        <v>29</v>
      </c>
      <c r="C85" s="37">
        <v>733</v>
      </c>
      <c r="D85" s="38" t="s">
        <v>3236</v>
      </c>
      <c r="E85" s="37" t="s">
        <v>230</v>
      </c>
      <c r="F85" s="37" t="s">
        <v>3237</v>
      </c>
      <c r="G85" s="37" t="s">
        <v>2086</v>
      </c>
      <c r="H85" s="39" t="s">
        <v>3252</v>
      </c>
      <c r="I85" s="40">
        <v>43333</v>
      </c>
      <c r="J85" s="51">
        <v>43.857142857142897</v>
      </c>
      <c r="K85" s="40">
        <v>43640</v>
      </c>
      <c r="L85" s="50"/>
      <c r="M85" s="65" t="str">
        <f t="shared" ref="M85" si="23">IF(J85&gt;24,"Y","N")</f>
        <v>Y</v>
      </c>
      <c r="N85" s="65">
        <f t="shared" si="22"/>
        <v>19.857142857142897</v>
      </c>
    </row>
    <row r="86" spans="1:14">
      <c r="A86" s="196">
        <v>23</v>
      </c>
      <c r="B86" s="196">
        <v>28</v>
      </c>
      <c r="C86" s="37">
        <v>678</v>
      </c>
      <c r="D86" s="38" t="s">
        <v>2910</v>
      </c>
      <c r="E86" s="37" t="s">
        <v>230</v>
      </c>
      <c r="F86" s="37" t="s">
        <v>2914</v>
      </c>
      <c r="G86" s="37" t="s">
        <v>389</v>
      </c>
      <c r="H86" s="39" t="s">
        <v>2919</v>
      </c>
      <c r="I86" s="40">
        <v>43073</v>
      </c>
      <c r="J86" s="51">
        <v>80.428571428571431</v>
      </c>
      <c r="K86" s="40">
        <v>43636</v>
      </c>
      <c r="L86" s="50">
        <v>43603</v>
      </c>
      <c r="M86" s="65" t="str">
        <f t="shared" ref="M86" si="24">IF(J86&gt;24,"Y","N")</f>
        <v>Y</v>
      </c>
      <c r="N86" s="65">
        <f t="shared" ref="N86" si="25">IF(M86="Y",J86-24,"-")</f>
        <v>56.428571428571431</v>
      </c>
    </row>
    <row r="87" spans="1:14" ht="38.25">
      <c r="A87" s="196">
        <v>23</v>
      </c>
      <c r="B87" s="196">
        <v>27</v>
      </c>
      <c r="C87" s="37">
        <v>745</v>
      </c>
      <c r="D87" s="38" t="s">
        <v>3302</v>
      </c>
      <c r="E87" s="37" t="s">
        <v>230</v>
      </c>
      <c r="F87" s="37" t="s">
        <v>3303</v>
      </c>
      <c r="G87" s="37" t="s">
        <v>389</v>
      </c>
      <c r="H87" s="39" t="s">
        <v>3316</v>
      </c>
      <c r="I87" s="40">
        <v>43377</v>
      </c>
      <c r="J87" s="51">
        <v>36.857142857142897</v>
      </c>
      <c r="K87" s="40">
        <v>43635</v>
      </c>
      <c r="L87" s="50"/>
      <c r="M87" s="65" t="str">
        <f t="shared" ref="M87" si="26">IF(J87&gt;24,"Y","N")</f>
        <v>Y</v>
      </c>
      <c r="N87" s="65">
        <f t="shared" ref="N87" si="27">IF(M87="Y",J87-24,"-")</f>
        <v>12.857142857142897</v>
      </c>
    </row>
    <row r="88" spans="1:14" ht="42.75">
      <c r="A88" s="196">
        <v>23</v>
      </c>
      <c r="B88" s="196">
        <v>26</v>
      </c>
      <c r="C88" s="37">
        <v>696</v>
      </c>
      <c r="D88" s="38" t="s">
        <v>3006</v>
      </c>
      <c r="E88" s="37" t="s">
        <v>230</v>
      </c>
      <c r="F88" s="37" t="s">
        <v>3007</v>
      </c>
      <c r="G88" s="37" t="s">
        <v>383</v>
      </c>
      <c r="H88" s="39" t="s">
        <v>3008</v>
      </c>
      <c r="I88" s="40">
        <v>43148</v>
      </c>
      <c r="J88" s="51">
        <v>67.285714285714306</v>
      </c>
      <c r="K88" s="40">
        <v>43619</v>
      </c>
      <c r="L88" s="50"/>
      <c r="M88" s="65" t="str">
        <f t="shared" ref="M88:M91" si="28">IF(J88&gt;24,"Y","N")</f>
        <v>Y</v>
      </c>
      <c r="N88" s="65">
        <f t="shared" ref="N88" si="29">IF(M88="Y",J88-24,"-")</f>
        <v>43.285714285714306</v>
      </c>
    </row>
    <row r="89" spans="1:14" ht="25.5">
      <c r="A89" s="196">
        <v>23</v>
      </c>
      <c r="B89" s="196">
        <v>25</v>
      </c>
      <c r="C89" s="37">
        <v>766</v>
      </c>
      <c r="D89" s="38" t="s">
        <v>3457</v>
      </c>
      <c r="E89" s="37" t="s">
        <v>230</v>
      </c>
      <c r="F89" s="37" t="s">
        <v>3458</v>
      </c>
      <c r="G89" s="37" t="s">
        <v>2086</v>
      </c>
      <c r="H89" s="39" t="s">
        <v>3464</v>
      </c>
      <c r="I89" s="40">
        <v>43514</v>
      </c>
      <c r="J89" s="51">
        <v>14.285714285714286</v>
      </c>
      <c r="K89" s="40">
        <v>43614</v>
      </c>
      <c r="L89" s="50"/>
      <c r="M89" s="65" t="str">
        <f t="shared" si="28"/>
        <v>N</v>
      </c>
      <c r="N89" s="65" t="str">
        <f t="shared" ref="N89:N91" si="30">IF(M89="Y",J89-24,"-")</f>
        <v>-</v>
      </c>
    </row>
    <row r="90" spans="1:14" ht="28.5">
      <c r="A90" s="196">
        <v>23</v>
      </c>
      <c r="B90" s="196">
        <v>24</v>
      </c>
      <c r="C90" s="37">
        <v>747</v>
      </c>
      <c r="D90" s="38" t="s">
        <v>3634</v>
      </c>
      <c r="E90" s="37" t="s">
        <v>230</v>
      </c>
      <c r="F90" s="37" t="s">
        <v>3306</v>
      </c>
      <c r="G90" s="37" t="s">
        <v>386</v>
      </c>
      <c r="H90" s="39" t="s">
        <v>3318</v>
      </c>
      <c r="I90" s="40">
        <v>43381</v>
      </c>
      <c r="J90" s="51">
        <v>33.285714285714285</v>
      </c>
      <c r="K90" s="40">
        <v>43614</v>
      </c>
      <c r="L90" s="50"/>
      <c r="M90" s="65" t="str">
        <f t="shared" si="28"/>
        <v>Y</v>
      </c>
      <c r="N90" s="65">
        <f t="shared" si="30"/>
        <v>9.2857142857142847</v>
      </c>
    </row>
    <row r="91" spans="1:14" ht="28.5">
      <c r="A91" s="196">
        <v>23</v>
      </c>
      <c r="B91" s="196">
        <v>23</v>
      </c>
      <c r="C91" s="37">
        <v>576</v>
      </c>
      <c r="D91" s="38" t="s">
        <v>2245</v>
      </c>
      <c r="E91" s="37" t="s">
        <v>230</v>
      </c>
      <c r="F91" s="37" t="s">
        <v>2246</v>
      </c>
      <c r="G91" s="37" t="s">
        <v>386</v>
      </c>
      <c r="H91" s="39" t="s">
        <v>2247</v>
      </c>
      <c r="I91" s="40">
        <v>42654</v>
      </c>
      <c r="J91" s="51">
        <v>137.14285714285714</v>
      </c>
      <c r="K91" s="40">
        <v>43614</v>
      </c>
      <c r="L91" s="50">
        <v>43066</v>
      </c>
      <c r="M91" s="65" t="str">
        <f t="shared" si="28"/>
        <v>Y</v>
      </c>
      <c r="N91" s="65">
        <f t="shared" si="30"/>
        <v>113.14285714285714</v>
      </c>
    </row>
    <row r="92" spans="1:14" ht="28.5">
      <c r="A92" s="196">
        <v>23</v>
      </c>
      <c r="B92" s="196">
        <v>22</v>
      </c>
      <c r="C92" s="37">
        <v>738</v>
      </c>
      <c r="D92" s="38" t="s">
        <v>3244</v>
      </c>
      <c r="E92" s="37" t="s">
        <v>351</v>
      </c>
      <c r="F92" s="37" t="s">
        <v>3245</v>
      </c>
      <c r="G92" s="37" t="s">
        <v>389</v>
      </c>
      <c r="H92" s="39" t="s">
        <v>3309</v>
      </c>
      <c r="I92" s="40">
        <v>43355</v>
      </c>
      <c r="J92" s="51">
        <v>36.285714285714285</v>
      </c>
      <c r="K92" s="40">
        <v>43548</v>
      </c>
      <c r="L92" s="50"/>
      <c r="M92" s="65" t="str">
        <f t="shared" ref="M92" si="31">IF(J92&gt;24,"Y","N")</f>
        <v>Y</v>
      </c>
      <c r="N92" s="65">
        <f t="shared" ref="N92" si="32">IF(M92="Y",J92-24,"-")</f>
        <v>12.285714285714285</v>
      </c>
    </row>
    <row r="93" spans="1:14" ht="38.25">
      <c r="A93" s="196">
        <v>23</v>
      </c>
      <c r="B93" s="196">
        <v>21</v>
      </c>
      <c r="C93" s="37">
        <v>752</v>
      </c>
      <c r="D93" s="38" t="s">
        <v>3360</v>
      </c>
      <c r="E93" s="37" t="s">
        <v>230</v>
      </c>
      <c r="F93" s="37" t="s">
        <v>3361</v>
      </c>
      <c r="G93" s="37" t="s">
        <v>386</v>
      </c>
      <c r="H93" s="39" t="s">
        <v>3365</v>
      </c>
      <c r="I93" s="40">
        <v>43420</v>
      </c>
      <c r="J93" s="51">
        <v>26.714285714285715</v>
      </c>
      <c r="K93" s="40">
        <v>43607</v>
      </c>
      <c r="L93" s="50"/>
      <c r="M93" s="65" t="str">
        <f t="shared" ref="M93" si="33">IF(J93&gt;24,"Y","N")</f>
        <v>Y</v>
      </c>
      <c r="N93" s="65">
        <f t="shared" ref="N93" si="34">IF(M93="Y",J93-24,"-")</f>
        <v>2.7142857142857153</v>
      </c>
    </row>
    <row r="94" spans="1:14" ht="42.75">
      <c r="A94" s="196">
        <v>23</v>
      </c>
      <c r="B94" s="196">
        <v>20</v>
      </c>
      <c r="C94" s="37">
        <v>665</v>
      </c>
      <c r="D94" s="38" t="s">
        <v>2866</v>
      </c>
      <c r="E94" s="37" t="s">
        <v>230</v>
      </c>
      <c r="F94" s="37" t="s">
        <v>2871</v>
      </c>
      <c r="G94" s="37" t="s">
        <v>384</v>
      </c>
      <c r="H94" s="39" t="s">
        <v>2875</v>
      </c>
      <c r="I94" s="40">
        <v>43049</v>
      </c>
      <c r="J94" s="51">
        <v>79</v>
      </c>
      <c r="K94" s="40">
        <v>43602</v>
      </c>
      <c r="L94" s="50"/>
      <c r="M94" s="65" t="str">
        <f t="shared" ref="M94:M95" si="35">IF(J94&gt;24,"Y","N")</f>
        <v>Y</v>
      </c>
      <c r="N94" s="65">
        <f t="shared" ref="N94:N95" si="36">IF(M94="Y",J94-24,"-")</f>
        <v>55</v>
      </c>
    </row>
    <row r="95" spans="1:14" ht="25.5">
      <c r="A95" s="196">
        <v>23</v>
      </c>
      <c r="B95" s="196">
        <v>19</v>
      </c>
      <c r="C95" s="37">
        <v>690</v>
      </c>
      <c r="D95" s="38" t="s">
        <v>2986</v>
      </c>
      <c r="E95" s="37" t="s">
        <v>230</v>
      </c>
      <c r="F95" s="37" t="s">
        <v>2987</v>
      </c>
      <c r="G95" s="37" t="s">
        <v>388</v>
      </c>
      <c r="H95" s="39" t="s">
        <v>2994</v>
      </c>
      <c r="I95" s="40">
        <v>43130</v>
      </c>
      <c r="J95" s="51">
        <v>67.428571428571431</v>
      </c>
      <c r="K95" s="40">
        <v>43602</v>
      </c>
      <c r="L95" s="50"/>
      <c r="M95" s="65" t="str">
        <f t="shared" si="35"/>
        <v>Y</v>
      </c>
      <c r="N95" s="65">
        <f t="shared" si="36"/>
        <v>43.428571428571431</v>
      </c>
    </row>
    <row r="96" spans="1:14" ht="25.5">
      <c r="A96" s="196">
        <v>23</v>
      </c>
      <c r="B96" s="196">
        <v>18</v>
      </c>
      <c r="C96" s="37">
        <v>749</v>
      </c>
      <c r="D96" s="38" t="s">
        <v>3354</v>
      </c>
      <c r="E96" s="37" t="s">
        <v>351</v>
      </c>
      <c r="F96" s="37" t="s">
        <v>3355</v>
      </c>
      <c r="G96" s="37" t="s">
        <v>389</v>
      </c>
      <c r="H96" s="39" t="s">
        <v>3362</v>
      </c>
      <c r="I96" s="40">
        <v>43395</v>
      </c>
      <c r="J96" s="51">
        <v>27.571428571428573</v>
      </c>
      <c r="K96" s="40">
        <v>43586</v>
      </c>
      <c r="L96" s="50"/>
      <c r="M96" s="65" t="str">
        <f t="shared" ref="M96:M97" si="37">IF(J96&gt;24,"Y","N")</f>
        <v>Y</v>
      </c>
      <c r="N96" s="65">
        <f t="shared" ref="N96:N97" si="38">IF(M96="Y",J96-24,"-")</f>
        <v>3.571428571428573</v>
      </c>
    </row>
    <row r="97" spans="1:14" ht="42.75">
      <c r="A97" s="196">
        <v>23</v>
      </c>
      <c r="B97" s="196">
        <v>17</v>
      </c>
      <c r="C97" s="37">
        <v>716</v>
      </c>
      <c r="D97" s="38" t="s">
        <v>3149</v>
      </c>
      <c r="E97" s="37" t="s">
        <v>230</v>
      </c>
      <c r="F97" s="37" t="s">
        <v>3150</v>
      </c>
      <c r="G97" s="37" t="s">
        <v>384</v>
      </c>
      <c r="H97" s="39" t="s">
        <v>3158</v>
      </c>
      <c r="I97" s="40">
        <v>43259</v>
      </c>
      <c r="J97" s="51">
        <v>47</v>
      </c>
      <c r="K97" s="40">
        <v>43586</v>
      </c>
      <c r="L97" s="50"/>
      <c r="M97" s="65" t="str">
        <f t="shared" si="37"/>
        <v>Y</v>
      </c>
      <c r="N97" s="65">
        <f t="shared" si="38"/>
        <v>23</v>
      </c>
    </row>
    <row r="98" spans="1:14" ht="28.5">
      <c r="A98" s="196">
        <v>23</v>
      </c>
      <c r="B98" s="196">
        <v>16</v>
      </c>
      <c r="C98" s="37">
        <v>682</v>
      </c>
      <c r="D98" s="38" t="s">
        <v>2946</v>
      </c>
      <c r="E98" s="37" t="s">
        <v>230</v>
      </c>
      <c r="F98" s="37" t="s">
        <v>2949</v>
      </c>
      <c r="G98" s="37" t="s">
        <v>388</v>
      </c>
      <c r="H98" s="39" t="s">
        <v>2952</v>
      </c>
      <c r="I98" s="40">
        <v>43108</v>
      </c>
      <c r="J98" s="51">
        <v>68</v>
      </c>
      <c r="K98" s="40">
        <v>43584</v>
      </c>
      <c r="L98" s="50"/>
      <c r="M98" s="65" t="str">
        <f t="shared" ref="M98" si="39">IF(J98&gt;24,"Y","N")</f>
        <v>Y</v>
      </c>
      <c r="N98" s="65">
        <f t="shared" ref="N98" si="40">IF(M98="Y",J98-24,"-")</f>
        <v>44</v>
      </c>
    </row>
    <row r="99" spans="1:14" ht="28.5">
      <c r="A99" s="196">
        <v>23</v>
      </c>
      <c r="B99" s="196">
        <v>15</v>
      </c>
      <c r="C99" s="37">
        <v>724</v>
      </c>
      <c r="D99" s="38" t="s">
        <v>3178</v>
      </c>
      <c r="E99" s="37" t="s">
        <v>230</v>
      </c>
      <c r="F99" s="37" t="s">
        <v>3179</v>
      </c>
      <c r="G99" s="37" t="s">
        <v>383</v>
      </c>
      <c r="H99" s="39" t="s">
        <v>3186</v>
      </c>
      <c r="I99" s="40">
        <v>43298</v>
      </c>
      <c r="J99" s="51">
        <v>38.142857142857146</v>
      </c>
      <c r="K99" s="40">
        <v>43565</v>
      </c>
      <c r="L99" s="50"/>
      <c r="M99" s="65" t="str">
        <f t="shared" ref="M99" si="41">IF(J99&gt;24,"Y","N")</f>
        <v>Y</v>
      </c>
      <c r="N99" s="65">
        <f t="shared" ref="N99" si="42">IF(M99="Y",J99-24,"-")</f>
        <v>14.142857142857146</v>
      </c>
    </row>
    <row r="100" spans="1:14" ht="38.25">
      <c r="A100" s="196">
        <v>23</v>
      </c>
      <c r="B100" s="196">
        <v>14</v>
      </c>
      <c r="C100" s="37">
        <v>732</v>
      </c>
      <c r="D100" s="38" t="s">
        <v>3234</v>
      </c>
      <c r="E100" s="37" t="s">
        <v>351</v>
      </c>
      <c r="F100" s="37" t="s">
        <v>3235</v>
      </c>
      <c r="G100" s="37" t="s">
        <v>386</v>
      </c>
      <c r="H100" s="39" t="s">
        <v>3251</v>
      </c>
      <c r="I100" s="40">
        <v>43332</v>
      </c>
      <c r="J100" s="51">
        <v>32.142857142857146</v>
      </c>
      <c r="K100" s="40">
        <v>43553</v>
      </c>
      <c r="L100" s="50"/>
      <c r="M100" s="65" t="str">
        <f t="shared" ref="M100:M105" si="43">IF(J100&gt;24,"Y","N")</f>
        <v>Y</v>
      </c>
      <c r="N100" s="65">
        <f t="shared" ref="N100:N105" si="44">IF(M100="Y",J100-24,"-")</f>
        <v>8.1428571428571459</v>
      </c>
    </row>
    <row r="101" spans="1:14" ht="28.5">
      <c r="A101" s="196">
        <v>23</v>
      </c>
      <c r="B101" s="196">
        <v>13</v>
      </c>
      <c r="C101" s="37">
        <v>726</v>
      </c>
      <c r="D101" s="38" t="s">
        <v>3181</v>
      </c>
      <c r="E101" s="37" t="s">
        <v>95</v>
      </c>
      <c r="F101" s="37" t="s">
        <v>3189</v>
      </c>
      <c r="G101" s="37" t="s">
        <v>388</v>
      </c>
      <c r="H101" s="39" t="s">
        <v>3188</v>
      </c>
      <c r="I101" s="40">
        <v>43304</v>
      </c>
      <c r="J101" s="51">
        <v>35.285714285714285</v>
      </c>
      <c r="K101" s="40">
        <v>43551</v>
      </c>
      <c r="L101" s="50"/>
      <c r="M101" s="65" t="str">
        <f t="shared" si="43"/>
        <v>Y</v>
      </c>
      <c r="N101" s="65">
        <f t="shared" si="44"/>
        <v>11.285714285714285</v>
      </c>
    </row>
    <row r="102" spans="1:14" ht="28.5">
      <c r="A102" s="196">
        <v>23</v>
      </c>
      <c r="B102" s="196">
        <v>12</v>
      </c>
      <c r="C102" s="37">
        <v>710</v>
      </c>
      <c r="D102" s="38" t="s">
        <v>3100</v>
      </c>
      <c r="E102" s="37" t="s">
        <v>230</v>
      </c>
      <c r="F102" s="37" t="s">
        <v>3101</v>
      </c>
      <c r="G102" s="37" t="s">
        <v>384</v>
      </c>
      <c r="H102" s="39" t="s">
        <v>3104</v>
      </c>
      <c r="I102" s="40">
        <v>43222</v>
      </c>
      <c r="J102" s="51">
        <v>47</v>
      </c>
      <c r="K102" s="40">
        <v>43551</v>
      </c>
      <c r="L102" s="50"/>
      <c r="M102" s="65" t="str">
        <f t="shared" si="43"/>
        <v>Y</v>
      </c>
      <c r="N102" s="65">
        <f t="shared" si="44"/>
        <v>23</v>
      </c>
    </row>
    <row r="103" spans="1:14" ht="38.25">
      <c r="A103" s="196">
        <v>23</v>
      </c>
      <c r="B103" s="196">
        <v>11</v>
      </c>
      <c r="C103" s="37">
        <v>721</v>
      </c>
      <c r="D103" s="38" t="s">
        <v>3173</v>
      </c>
      <c r="E103" s="37" t="s">
        <v>230</v>
      </c>
      <c r="F103" s="37" t="s">
        <v>3174</v>
      </c>
      <c r="G103" s="37" t="s">
        <v>384</v>
      </c>
      <c r="H103" s="39" t="s">
        <v>3183</v>
      </c>
      <c r="I103" s="40">
        <v>43280</v>
      </c>
      <c r="J103" s="51">
        <v>38</v>
      </c>
      <c r="K103" s="40">
        <v>43546</v>
      </c>
      <c r="L103" s="50"/>
      <c r="M103" s="65" t="str">
        <f t="shared" si="43"/>
        <v>Y</v>
      </c>
      <c r="N103" s="65">
        <f t="shared" si="44"/>
        <v>14</v>
      </c>
    </row>
    <row r="104" spans="1:14" ht="25.5">
      <c r="A104" s="196">
        <v>23</v>
      </c>
      <c r="B104" s="196">
        <v>10</v>
      </c>
      <c r="C104" s="37">
        <v>684</v>
      </c>
      <c r="D104" s="38" t="s">
        <v>2948</v>
      </c>
      <c r="E104" s="37" t="s">
        <v>230</v>
      </c>
      <c r="F104" s="37" t="s">
        <v>2951</v>
      </c>
      <c r="G104" s="37" t="s">
        <v>2087</v>
      </c>
      <c r="H104" s="39" t="s">
        <v>2954</v>
      </c>
      <c r="I104" s="40">
        <v>43108</v>
      </c>
      <c r="J104" s="51">
        <v>61.571428571428569</v>
      </c>
      <c r="K104" s="40">
        <v>43539</v>
      </c>
      <c r="L104" s="50"/>
      <c r="M104" s="65" t="str">
        <f t="shared" si="43"/>
        <v>Y</v>
      </c>
      <c r="N104" s="65">
        <f t="shared" si="44"/>
        <v>37.571428571428569</v>
      </c>
    </row>
    <row r="105" spans="1:14" ht="42.75">
      <c r="A105" s="196">
        <v>23</v>
      </c>
      <c r="B105" s="196">
        <v>9</v>
      </c>
      <c r="C105" s="37">
        <v>714</v>
      </c>
      <c r="D105" s="38" t="s">
        <v>3145</v>
      </c>
      <c r="E105" s="37" t="s">
        <v>351</v>
      </c>
      <c r="F105" s="37" t="s">
        <v>3146</v>
      </c>
      <c r="G105" s="37" t="s">
        <v>386</v>
      </c>
      <c r="H105" s="39" t="s">
        <v>3156</v>
      </c>
      <c r="I105" s="40">
        <v>43251</v>
      </c>
      <c r="J105" s="51">
        <v>39.142857142857146</v>
      </c>
      <c r="K105" s="40">
        <v>43525</v>
      </c>
      <c r="L105" s="50"/>
      <c r="M105" s="65" t="str">
        <f t="shared" si="43"/>
        <v>Y</v>
      </c>
      <c r="N105" s="65">
        <f t="shared" si="44"/>
        <v>15.142857142857146</v>
      </c>
    </row>
    <row r="106" spans="1:14" ht="28.5">
      <c r="A106" s="196">
        <v>23</v>
      </c>
      <c r="B106" s="196">
        <v>8</v>
      </c>
      <c r="C106" s="37">
        <v>707</v>
      </c>
      <c r="D106" s="38" t="s">
        <v>3082</v>
      </c>
      <c r="E106" s="37" t="s">
        <v>277</v>
      </c>
      <c r="F106" s="37" t="s">
        <v>3083</v>
      </c>
      <c r="G106" s="37" t="s">
        <v>389</v>
      </c>
      <c r="H106" s="39" t="s">
        <v>3084</v>
      </c>
      <c r="I106" s="40">
        <v>43214</v>
      </c>
      <c r="J106" s="51">
        <v>44.428571428571431</v>
      </c>
      <c r="K106" s="40">
        <v>43525</v>
      </c>
      <c r="L106" s="50"/>
      <c r="M106" s="65" t="str">
        <f t="shared" ref="M106:M169" si="45">IF(J106&gt;24,"Y","N")</f>
        <v>Y</v>
      </c>
      <c r="N106" s="65">
        <f t="shared" ref="N106:N169" si="46">IF(M106="Y",J106-24,"-")</f>
        <v>20.428571428571431</v>
      </c>
    </row>
    <row r="107" spans="1:14" ht="28.5">
      <c r="A107" s="196">
        <v>23</v>
      </c>
      <c r="B107" s="196">
        <v>7</v>
      </c>
      <c r="C107" s="37">
        <v>695</v>
      </c>
      <c r="D107" s="38" t="s">
        <v>3003</v>
      </c>
      <c r="E107" s="37" t="s">
        <v>230</v>
      </c>
      <c r="F107" s="37" t="s">
        <v>3004</v>
      </c>
      <c r="G107" s="37" t="s">
        <v>383</v>
      </c>
      <c r="H107" s="39" t="s">
        <v>3005</v>
      </c>
      <c r="I107" s="40">
        <v>43147</v>
      </c>
      <c r="J107" s="51">
        <v>53.571428571428569</v>
      </c>
      <c r="K107" s="40">
        <v>43522</v>
      </c>
      <c r="L107" s="50"/>
      <c r="M107" s="65" t="str">
        <f t="shared" si="45"/>
        <v>Y</v>
      </c>
      <c r="N107" s="65">
        <f t="shared" si="46"/>
        <v>29.571428571428569</v>
      </c>
    </row>
    <row r="108" spans="1:14" ht="38.25">
      <c r="A108" s="196">
        <v>23</v>
      </c>
      <c r="B108" s="196">
        <v>6</v>
      </c>
      <c r="C108" s="37">
        <v>736</v>
      </c>
      <c r="D108" s="38" t="s">
        <v>3240</v>
      </c>
      <c r="E108" s="37" t="s">
        <v>230</v>
      </c>
      <c r="F108" s="37" t="s">
        <v>3241</v>
      </c>
      <c r="G108" s="37" t="s">
        <v>847</v>
      </c>
      <c r="H108" s="39" t="s">
        <v>3255</v>
      </c>
      <c r="I108" s="40">
        <v>43336</v>
      </c>
      <c r="J108" s="51">
        <v>26.428571428571427</v>
      </c>
      <c r="K108" s="40">
        <v>43521</v>
      </c>
      <c r="L108" s="50"/>
      <c r="M108" s="65" t="str">
        <f t="shared" si="45"/>
        <v>Y</v>
      </c>
      <c r="N108" s="65">
        <f t="shared" si="46"/>
        <v>2.428571428571427</v>
      </c>
    </row>
    <row r="109" spans="1:14" ht="51">
      <c r="A109" s="196">
        <v>23</v>
      </c>
      <c r="B109" s="196">
        <v>5</v>
      </c>
      <c r="C109" s="37">
        <v>743</v>
      </c>
      <c r="D109" s="38" t="s">
        <v>3298</v>
      </c>
      <c r="E109" s="37" t="s">
        <v>230</v>
      </c>
      <c r="F109" s="37" t="s">
        <v>3299</v>
      </c>
      <c r="G109" s="37" t="s">
        <v>386</v>
      </c>
      <c r="H109" s="39" t="s">
        <v>3314</v>
      </c>
      <c r="I109" s="40">
        <v>43374</v>
      </c>
      <c r="J109" s="51">
        <v>20.571428571428573</v>
      </c>
      <c r="K109" s="40">
        <v>43546</v>
      </c>
      <c r="L109" s="50"/>
      <c r="M109" s="65" t="str">
        <f t="shared" si="45"/>
        <v>N</v>
      </c>
      <c r="N109" s="65" t="str">
        <f t="shared" si="46"/>
        <v>-</v>
      </c>
    </row>
    <row r="110" spans="1:14" ht="28.5">
      <c r="A110" s="196">
        <v>23</v>
      </c>
      <c r="B110" s="196">
        <v>4</v>
      </c>
      <c r="C110" s="37">
        <v>645</v>
      </c>
      <c r="D110" s="38" t="s">
        <v>2723</v>
      </c>
      <c r="E110" s="37" t="s">
        <v>230</v>
      </c>
      <c r="F110" s="37" t="s">
        <v>2733</v>
      </c>
      <c r="G110" s="37" t="s">
        <v>1640</v>
      </c>
      <c r="H110" s="39" t="s">
        <v>2732</v>
      </c>
      <c r="I110" s="40">
        <v>42975</v>
      </c>
      <c r="J110" s="51">
        <v>77</v>
      </c>
      <c r="K110" s="40">
        <v>43514</v>
      </c>
      <c r="L110" s="50"/>
      <c r="M110" s="65" t="str">
        <f t="shared" si="45"/>
        <v>Y</v>
      </c>
      <c r="N110" s="65">
        <f t="shared" si="46"/>
        <v>53</v>
      </c>
    </row>
    <row r="111" spans="1:14" ht="38.25">
      <c r="A111" s="196">
        <v>23</v>
      </c>
      <c r="B111" s="196">
        <v>3</v>
      </c>
      <c r="C111" s="37">
        <v>713</v>
      </c>
      <c r="D111" s="38" t="s">
        <v>3143</v>
      </c>
      <c r="E111" s="37" t="s">
        <v>230</v>
      </c>
      <c r="F111" s="37" t="s">
        <v>3144</v>
      </c>
      <c r="G111" s="37" t="s">
        <v>2086</v>
      </c>
      <c r="H111" s="39" t="s">
        <v>3155</v>
      </c>
      <c r="I111" s="40">
        <v>43251</v>
      </c>
      <c r="J111" s="51">
        <v>35.142857142857146</v>
      </c>
      <c r="K111" s="40">
        <v>43497</v>
      </c>
      <c r="L111" s="50"/>
      <c r="M111" s="65" t="str">
        <f t="shared" si="45"/>
        <v>Y</v>
      </c>
      <c r="N111" s="65">
        <f t="shared" si="46"/>
        <v>11.142857142857146</v>
      </c>
    </row>
    <row r="112" spans="1:14" ht="25.5">
      <c r="A112" s="196">
        <v>23</v>
      </c>
      <c r="B112" s="196">
        <v>2</v>
      </c>
      <c r="C112" s="37">
        <v>680</v>
      </c>
      <c r="D112" s="38" t="s">
        <v>2931</v>
      </c>
      <c r="E112" s="37" t="s">
        <v>351</v>
      </c>
      <c r="F112" s="37" t="s">
        <v>2933</v>
      </c>
      <c r="G112" s="37" t="s">
        <v>2892</v>
      </c>
      <c r="H112" s="39" t="s">
        <v>2935</v>
      </c>
      <c r="I112" s="40">
        <v>43081</v>
      </c>
      <c r="J112" s="51">
        <v>58.285714285714285</v>
      </c>
      <c r="K112" s="40">
        <v>43489</v>
      </c>
      <c r="L112" s="50">
        <v>43237</v>
      </c>
      <c r="M112" s="65" t="str">
        <f t="shared" si="45"/>
        <v>Y</v>
      </c>
      <c r="N112" s="65">
        <f t="shared" si="46"/>
        <v>34.285714285714285</v>
      </c>
    </row>
    <row r="113" spans="1:14" ht="28.5">
      <c r="A113" s="196">
        <v>23</v>
      </c>
      <c r="B113" s="196">
        <v>1</v>
      </c>
      <c r="C113" s="37">
        <v>704</v>
      </c>
      <c r="D113" s="38" t="s">
        <v>3063</v>
      </c>
      <c r="E113" s="37" t="s">
        <v>230</v>
      </c>
      <c r="F113" s="37" t="s">
        <v>3064</v>
      </c>
      <c r="G113" s="37" t="s">
        <v>386</v>
      </c>
      <c r="H113" s="39" t="s">
        <v>3071</v>
      </c>
      <c r="I113" s="40">
        <v>43189</v>
      </c>
      <c r="J113" s="51">
        <v>40.571428571428569</v>
      </c>
      <c r="K113" s="40">
        <v>43473</v>
      </c>
      <c r="L113" s="50"/>
      <c r="M113" s="65" t="str">
        <f t="shared" si="45"/>
        <v>Y</v>
      </c>
      <c r="N113" s="65">
        <f t="shared" si="46"/>
        <v>16.571428571428569</v>
      </c>
    </row>
    <row r="114" spans="1:14" ht="15">
      <c r="A114" s="281" t="s">
        <v>2926</v>
      </c>
      <c r="B114" s="280"/>
      <c r="C114" s="280"/>
      <c r="D114" s="280"/>
      <c r="E114" s="280"/>
      <c r="F114" s="280"/>
      <c r="G114" s="280"/>
      <c r="H114" s="280"/>
      <c r="I114" s="280"/>
      <c r="J114" s="280"/>
      <c r="K114" s="327"/>
      <c r="L114" s="280"/>
      <c r="M114" s="56"/>
      <c r="N114" s="282"/>
    </row>
    <row r="115" spans="1:14" ht="25.5">
      <c r="A115" s="297">
        <v>22</v>
      </c>
      <c r="B115" s="297">
        <v>74</v>
      </c>
      <c r="C115" s="42">
        <v>737</v>
      </c>
      <c r="D115" s="298" t="s">
        <v>3242</v>
      </c>
      <c r="E115" s="42" t="s">
        <v>230</v>
      </c>
      <c r="F115" s="42" t="s">
        <v>3243</v>
      </c>
      <c r="G115" s="42" t="s">
        <v>3307</v>
      </c>
      <c r="H115" s="39" t="s">
        <v>3308</v>
      </c>
      <c r="I115" s="299">
        <v>43350</v>
      </c>
      <c r="J115" s="300">
        <v>15</v>
      </c>
      <c r="K115" s="299">
        <v>43454</v>
      </c>
      <c r="L115" s="50"/>
      <c r="M115" s="65" t="str">
        <f t="shared" si="45"/>
        <v>N</v>
      </c>
      <c r="N115" s="65" t="str">
        <f t="shared" si="46"/>
        <v>-</v>
      </c>
    </row>
    <row r="116" spans="1:14" ht="51">
      <c r="A116" s="196">
        <v>22</v>
      </c>
      <c r="B116" s="196">
        <v>73</v>
      </c>
      <c r="C116" s="37">
        <v>636</v>
      </c>
      <c r="D116" s="38" t="s">
        <v>2672</v>
      </c>
      <c r="E116" s="37" t="s">
        <v>230</v>
      </c>
      <c r="F116" s="37" t="s">
        <v>2671</v>
      </c>
      <c r="G116" s="37" t="s">
        <v>2086</v>
      </c>
      <c r="H116" s="39" t="s">
        <v>2674</v>
      </c>
      <c r="I116" s="40">
        <v>42942</v>
      </c>
      <c r="J116" s="51">
        <v>73.285714285714292</v>
      </c>
      <c r="K116" s="40">
        <v>43454</v>
      </c>
      <c r="L116" s="50">
        <v>43193</v>
      </c>
      <c r="M116" s="65" t="str">
        <f t="shared" si="45"/>
        <v>Y</v>
      </c>
      <c r="N116" s="65">
        <f t="shared" si="46"/>
        <v>49.285714285714292</v>
      </c>
    </row>
    <row r="117" spans="1:14" ht="38.25">
      <c r="A117" s="196">
        <v>22</v>
      </c>
      <c r="B117" s="196">
        <v>72</v>
      </c>
      <c r="C117" s="37">
        <v>701</v>
      </c>
      <c r="D117" s="38" t="s">
        <v>3035</v>
      </c>
      <c r="E117" s="37" t="s">
        <v>276</v>
      </c>
      <c r="F117" s="37" t="s">
        <v>3036</v>
      </c>
      <c r="G117" s="37" t="s">
        <v>394</v>
      </c>
      <c r="H117" s="39" t="s">
        <v>3040</v>
      </c>
      <c r="I117" s="40">
        <v>43175</v>
      </c>
      <c r="J117" s="51">
        <v>38.857142857142854</v>
      </c>
      <c r="K117" s="40">
        <v>43447</v>
      </c>
      <c r="L117" s="50"/>
      <c r="M117" s="65" t="str">
        <f t="shared" si="45"/>
        <v>Y</v>
      </c>
      <c r="N117" s="65">
        <f t="shared" si="46"/>
        <v>14.857142857142854</v>
      </c>
    </row>
    <row r="118" spans="1:14" ht="51">
      <c r="A118" s="196">
        <v>22</v>
      </c>
      <c r="B118" s="196">
        <v>71</v>
      </c>
      <c r="C118" s="37">
        <v>718</v>
      </c>
      <c r="D118" s="38" t="s">
        <v>3153</v>
      </c>
      <c r="E118" s="37" t="s">
        <v>230</v>
      </c>
      <c r="F118" s="37" t="s">
        <v>2278</v>
      </c>
      <c r="G118" s="37" t="s">
        <v>389</v>
      </c>
      <c r="H118" s="39" t="s">
        <v>3160</v>
      </c>
      <c r="I118" s="40">
        <v>43266</v>
      </c>
      <c r="J118" s="51">
        <v>25.714285714285715</v>
      </c>
      <c r="K118" s="40">
        <v>43446</v>
      </c>
      <c r="L118" s="50"/>
      <c r="M118" s="65" t="str">
        <f t="shared" si="45"/>
        <v>Y</v>
      </c>
      <c r="N118" s="65">
        <f t="shared" si="46"/>
        <v>1.7142857142857153</v>
      </c>
    </row>
    <row r="119" spans="1:14" ht="38.25">
      <c r="A119" s="196">
        <v>22</v>
      </c>
      <c r="B119" s="196">
        <v>70</v>
      </c>
      <c r="C119" s="37">
        <v>727</v>
      </c>
      <c r="D119" s="38" t="s">
        <v>3204</v>
      </c>
      <c r="E119" s="37" t="s">
        <v>230</v>
      </c>
      <c r="F119" s="37" t="s">
        <v>3205</v>
      </c>
      <c r="G119" s="37" t="s">
        <v>847</v>
      </c>
      <c r="H119" s="39" t="s">
        <v>3206</v>
      </c>
      <c r="I119" s="40">
        <v>43305</v>
      </c>
      <c r="J119" s="51">
        <v>19.285714285714285</v>
      </c>
      <c r="K119" s="40">
        <v>43440</v>
      </c>
      <c r="L119" s="50"/>
      <c r="M119" s="65" t="str">
        <f t="shared" si="45"/>
        <v>N</v>
      </c>
      <c r="N119" s="65" t="str">
        <f t="shared" si="46"/>
        <v>-</v>
      </c>
    </row>
    <row r="120" spans="1:14" ht="28.5">
      <c r="A120" s="196">
        <v>22</v>
      </c>
      <c r="B120" s="196">
        <v>69</v>
      </c>
      <c r="C120" s="37">
        <v>694</v>
      </c>
      <c r="D120" s="38" t="s">
        <v>3001</v>
      </c>
      <c r="E120" s="37" t="s">
        <v>276</v>
      </c>
      <c r="F120" s="37" t="s">
        <v>2506</v>
      </c>
      <c r="G120" s="37" t="s">
        <v>2977</v>
      </c>
      <c r="H120" s="39" t="s">
        <v>3002</v>
      </c>
      <c r="I120" s="40">
        <v>43139</v>
      </c>
      <c r="J120" s="51">
        <v>42.714285714285715</v>
      </c>
      <c r="K120" s="40">
        <v>43438</v>
      </c>
      <c r="L120" s="50"/>
      <c r="M120" s="65" t="str">
        <f t="shared" si="45"/>
        <v>Y</v>
      </c>
      <c r="N120" s="65">
        <f t="shared" si="46"/>
        <v>18.714285714285715</v>
      </c>
    </row>
    <row r="121" spans="1:14" ht="28.5">
      <c r="A121" s="196">
        <v>22</v>
      </c>
      <c r="B121" s="196">
        <v>68</v>
      </c>
      <c r="C121" s="37">
        <v>746</v>
      </c>
      <c r="D121" s="38" t="s">
        <v>3304</v>
      </c>
      <c r="E121" s="37" t="s">
        <v>351</v>
      </c>
      <c r="F121" s="37" t="s">
        <v>3305</v>
      </c>
      <c r="G121" s="37" t="s">
        <v>384</v>
      </c>
      <c r="H121" s="39" t="s">
        <v>3317</v>
      </c>
      <c r="I121" s="40">
        <v>43381</v>
      </c>
      <c r="J121" s="51">
        <v>8.1428571428571423</v>
      </c>
      <c r="K121" s="40">
        <v>43438</v>
      </c>
      <c r="L121" s="50"/>
      <c r="M121" s="65" t="str">
        <f t="shared" si="45"/>
        <v>N</v>
      </c>
      <c r="N121" s="65" t="str">
        <f t="shared" si="46"/>
        <v>-</v>
      </c>
    </row>
    <row r="122" spans="1:14" ht="25.5">
      <c r="A122" s="196">
        <v>22</v>
      </c>
      <c r="B122" s="196">
        <v>67</v>
      </c>
      <c r="C122" s="37">
        <v>715</v>
      </c>
      <c r="D122" s="38" t="s">
        <v>3147</v>
      </c>
      <c r="E122" s="37" t="s">
        <v>230</v>
      </c>
      <c r="F122" s="37" t="s">
        <v>3148</v>
      </c>
      <c r="G122" s="37" t="s">
        <v>388</v>
      </c>
      <c r="H122" s="39" t="s">
        <v>3157</v>
      </c>
      <c r="I122" s="40">
        <v>43252</v>
      </c>
      <c r="J122" s="51">
        <v>26.428571428571427</v>
      </c>
      <c r="K122" s="40">
        <v>43437</v>
      </c>
      <c r="L122" s="50"/>
      <c r="M122" s="65" t="str">
        <f t="shared" si="45"/>
        <v>Y</v>
      </c>
      <c r="N122" s="65">
        <f t="shared" si="46"/>
        <v>2.428571428571427</v>
      </c>
    </row>
    <row r="123" spans="1:14" ht="42.75">
      <c r="A123" s="196">
        <v>22</v>
      </c>
      <c r="B123" s="196">
        <v>66</v>
      </c>
      <c r="C123" s="37">
        <v>693</v>
      </c>
      <c r="D123" s="38" t="s">
        <v>2992</v>
      </c>
      <c r="E123" s="37" t="s">
        <v>276</v>
      </c>
      <c r="F123" s="37" t="s">
        <v>2993</v>
      </c>
      <c r="G123" s="37" t="s">
        <v>386</v>
      </c>
      <c r="H123" s="39" t="s">
        <v>2997</v>
      </c>
      <c r="I123" s="40">
        <v>43137</v>
      </c>
      <c r="J123" s="51">
        <v>42.857142857142854</v>
      </c>
      <c r="K123" s="40">
        <v>43437</v>
      </c>
      <c r="L123" s="50"/>
      <c r="M123" s="65" t="str">
        <f t="shared" si="45"/>
        <v>Y</v>
      </c>
      <c r="N123" s="65">
        <f t="shared" si="46"/>
        <v>18.857142857142854</v>
      </c>
    </row>
    <row r="124" spans="1:14" ht="42.75">
      <c r="A124" s="196">
        <v>22</v>
      </c>
      <c r="B124" s="196">
        <v>65</v>
      </c>
      <c r="C124" s="37">
        <v>697</v>
      </c>
      <c r="D124" s="38" t="s">
        <v>3020</v>
      </c>
      <c r="E124" s="37" t="s">
        <v>230</v>
      </c>
      <c r="F124" s="37" t="s">
        <v>3021</v>
      </c>
      <c r="G124" s="37" t="s">
        <v>2086</v>
      </c>
      <c r="H124" s="39" t="s">
        <v>3022</v>
      </c>
      <c r="I124" s="40">
        <v>43165</v>
      </c>
      <c r="J124" s="51">
        <v>38.428571428571431</v>
      </c>
      <c r="K124" s="40">
        <v>43433</v>
      </c>
      <c r="L124" s="50"/>
      <c r="M124" s="65" t="str">
        <f t="shared" si="45"/>
        <v>Y</v>
      </c>
      <c r="N124" s="65">
        <f t="shared" si="46"/>
        <v>14.428571428571431</v>
      </c>
    </row>
    <row r="125" spans="1:14" ht="28.5">
      <c r="A125" s="196">
        <v>22</v>
      </c>
      <c r="B125" s="196">
        <v>64</v>
      </c>
      <c r="C125" s="37">
        <v>691</v>
      </c>
      <c r="D125" s="38" t="s">
        <v>2988</v>
      </c>
      <c r="E125" s="37" t="s">
        <v>230</v>
      </c>
      <c r="F125" s="37" t="s">
        <v>2989</v>
      </c>
      <c r="G125" s="37" t="s">
        <v>2977</v>
      </c>
      <c r="H125" s="39" t="s">
        <v>2995</v>
      </c>
      <c r="I125" s="40">
        <v>43136</v>
      </c>
      <c r="J125" s="51">
        <v>42</v>
      </c>
      <c r="K125" s="40">
        <v>43430</v>
      </c>
      <c r="L125" s="50"/>
      <c r="M125" s="65" t="str">
        <f t="shared" si="45"/>
        <v>Y</v>
      </c>
      <c r="N125" s="65">
        <f t="shared" si="46"/>
        <v>18</v>
      </c>
    </row>
    <row r="126" spans="1:14" ht="38.25">
      <c r="A126" s="196">
        <v>22</v>
      </c>
      <c r="B126" s="196">
        <v>63</v>
      </c>
      <c r="C126" s="37">
        <v>658</v>
      </c>
      <c r="D126" s="38" t="s">
        <v>2808</v>
      </c>
      <c r="E126" s="37" t="s">
        <v>230</v>
      </c>
      <c r="F126" s="37" t="s">
        <v>2811</v>
      </c>
      <c r="G126" s="37" t="s">
        <v>2087</v>
      </c>
      <c r="H126" s="39" t="s">
        <v>2814</v>
      </c>
      <c r="I126" s="40">
        <v>43012</v>
      </c>
      <c r="J126" s="51">
        <v>59.285714285714285</v>
      </c>
      <c r="K126" s="40">
        <v>43427</v>
      </c>
      <c r="L126" s="50">
        <v>43221</v>
      </c>
      <c r="M126" s="65" t="str">
        <f t="shared" si="45"/>
        <v>Y</v>
      </c>
      <c r="N126" s="65">
        <f t="shared" si="46"/>
        <v>35.285714285714285</v>
      </c>
    </row>
    <row r="127" spans="1:14" ht="28.5">
      <c r="A127" s="196">
        <v>22</v>
      </c>
      <c r="B127" s="196">
        <v>62</v>
      </c>
      <c r="C127" s="37">
        <v>712</v>
      </c>
      <c r="D127" s="38" t="s">
        <v>3111</v>
      </c>
      <c r="E127" s="37" t="s">
        <v>276</v>
      </c>
      <c r="F127" s="37" t="s">
        <v>3112</v>
      </c>
      <c r="G127" s="37" t="s">
        <v>383</v>
      </c>
      <c r="H127" s="39" t="s">
        <v>3115</v>
      </c>
      <c r="I127" s="40">
        <v>43234</v>
      </c>
      <c r="J127" s="51">
        <v>25</v>
      </c>
      <c r="K127" s="40">
        <v>43412</v>
      </c>
      <c r="L127" s="50"/>
      <c r="M127" s="65" t="str">
        <f t="shared" si="45"/>
        <v>Y</v>
      </c>
      <c r="N127" s="65">
        <f t="shared" si="46"/>
        <v>1</v>
      </c>
    </row>
    <row r="128" spans="1:14" ht="25.5">
      <c r="A128" s="196">
        <v>22</v>
      </c>
      <c r="B128" s="196">
        <v>61</v>
      </c>
      <c r="C128" s="47">
        <v>708</v>
      </c>
      <c r="D128" s="48" t="s">
        <v>3085</v>
      </c>
      <c r="E128" s="47" t="s">
        <v>230</v>
      </c>
      <c r="F128" s="47" t="s">
        <v>3087</v>
      </c>
      <c r="G128" s="47" t="s">
        <v>389</v>
      </c>
      <c r="H128" s="49" t="s">
        <v>3089</v>
      </c>
      <c r="I128" s="50">
        <v>43215</v>
      </c>
      <c r="J128" s="51">
        <v>28.142857142857142</v>
      </c>
      <c r="K128" s="50">
        <v>43412</v>
      </c>
      <c r="L128" s="50"/>
      <c r="M128" s="65" t="str">
        <f t="shared" si="45"/>
        <v>Y</v>
      </c>
      <c r="N128" s="65">
        <f t="shared" si="46"/>
        <v>4.1428571428571423</v>
      </c>
    </row>
    <row r="129" spans="1:14" ht="25.5">
      <c r="A129" s="196">
        <v>22</v>
      </c>
      <c r="B129" s="196">
        <v>60</v>
      </c>
      <c r="C129" s="47">
        <v>667</v>
      </c>
      <c r="D129" s="48" t="s">
        <v>2868</v>
      </c>
      <c r="E129" s="47" t="s">
        <v>351</v>
      </c>
      <c r="F129" s="47" t="s">
        <v>2872</v>
      </c>
      <c r="G129" s="47" t="s">
        <v>2087</v>
      </c>
      <c r="H129" s="49" t="s">
        <v>2877</v>
      </c>
      <c r="I129" s="50">
        <v>43052</v>
      </c>
      <c r="J129" s="51">
        <v>50.428571428571431</v>
      </c>
      <c r="K129" s="50">
        <v>43405</v>
      </c>
      <c r="L129" s="50"/>
      <c r="M129" s="65" t="str">
        <f t="shared" si="45"/>
        <v>Y</v>
      </c>
      <c r="N129" s="65">
        <f t="shared" si="46"/>
        <v>26.428571428571431</v>
      </c>
    </row>
    <row r="130" spans="1:14" ht="28.5">
      <c r="A130" s="196">
        <v>22</v>
      </c>
      <c r="B130" s="196">
        <v>59</v>
      </c>
      <c r="C130" s="47">
        <v>723</v>
      </c>
      <c r="D130" s="48" t="s">
        <v>3177</v>
      </c>
      <c r="E130" s="47" t="s">
        <v>230</v>
      </c>
      <c r="F130" s="47" t="s">
        <v>3175</v>
      </c>
      <c r="G130" s="47" t="s">
        <v>386</v>
      </c>
      <c r="H130" s="49" t="s">
        <v>3185</v>
      </c>
      <c r="I130" s="50">
        <v>43286</v>
      </c>
      <c r="J130" s="51">
        <v>17</v>
      </c>
      <c r="K130" s="50">
        <v>43405</v>
      </c>
      <c r="L130" s="50"/>
      <c r="M130" s="65" t="str">
        <f t="shared" si="45"/>
        <v>N</v>
      </c>
      <c r="N130" s="65" t="str">
        <f t="shared" si="46"/>
        <v>-</v>
      </c>
    </row>
    <row r="131" spans="1:14" ht="28.5">
      <c r="A131" s="196">
        <v>22</v>
      </c>
      <c r="B131" s="196">
        <v>58</v>
      </c>
      <c r="C131" s="47">
        <v>705</v>
      </c>
      <c r="D131" s="48" t="s">
        <v>3065</v>
      </c>
      <c r="E131" s="47" t="s">
        <v>230</v>
      </c>
      <c r="F131" s="47" t="s">
        <v>3066</v>
      </c>
      <c r="G131" s="47" t="s">
        <v>388</v>
      </c>
      <c r="H131" s="49" t="s">
        <v>3072</v>
      </c>
      <c r="I131" s="50">
        <v>43189</v>
      </c>
      <c r="J131" s="51">
        <v>30.571428571428573</v>
      </c>
      <c r="K131" s="50">
        <v>43403</v>
      </c>
      <c r="L131" s="50"/>
      <c r="M131" s="65" t="str">
        <f t="shared" si="45"/>
        <v>Y</v>
      </c>
      <c r="N131" s="65">
        <f t="shared" si="46"/>
        <v>6.571428571428573</v>
      </c>
    </row>
    <row r="132" spans="1:14" ht="38.25">
      <c r="A132" s="196">
        <v>22</v>
      </c>
      <c r="B132" s="196">
        <v>57</v>
      </c>
      <c r="C132" s="47">
        <v>709</v>
      </c>
      <c r="D132" s="48" t="s">
        <v>3086</v>
      </c>
      <c r="E132" s="47" t="s">
        <v>230</v>
      </c>
      <c r="F132" s="47" t="s">
        <v>3088</v>
      </c>
      <c r="G132" s="47" t="s">
        <v>384</v>
      </c>
      <c r="H132" s="49" t="s">
        <v>3090</v>
      </c>
      <c r="I132" s="50">
        <v>43220</v>
      </c>
      <c r="J132" s="51">
        <v>25.428571428571427</v>
      </c>
      <c r="K132" s="50">
        <v>43391</v>
      </c>
      <c r="L132" s="50"/>
      <c r="M132" s="65" t="str">
        <f t="shared" si="45"/>
        <v>Y</v>
      </c>
      <c r="N132" s="65">
        <f t="shared" si="46"/>
        <v>1.428571428571427</v>
      </c>
    </row>
    <row r="133" spans="1:14" ht="28.5">
      <c r="A133" s="196">
        <v>22</v>
      </c>
      <c r="B133" s="196">
        <v>56</v>
      </c>
      <c r="C133" s="47">
        <v>688</v>
      </c>
      <c r="D133" s="48" t="s">
        <v>2970</v>
      </c>
      <c r="E133" s="47" t="s">
        <v>230</v>
      </c>
      <c r="F133" s="47" t="s">
        <v>2971</v>
      </c>
      <c r="G133" s="47" t="s">
        <v>384</v>
      </c>
      <c r="H133" s="49" t="s">
        <v>2974</v>
      </c>
      <c r="I133" s="50">
        <v>43115</v>
      </c>
      <c r="J133" s="51">
        <v>39.428571428571431</v>
      </c>
      <c r="K133" s="50">
        <v>43391</v>
      </c>
      <c r="L133" s="50"/>
      <c r="M133" s="65" t="str">
        <f t="shared" si="45"/>
        <v>Y</v>
      </c>
      <c r="N133" s="65">
        <f t="shared" si="46"/>
        <v>15.428571428571431</v>
      </c>
    </row>
    <row r="134" spans="1:14" ht="28.5">
      <c r="A134" s="196">
        <v>22</v>
      </c>
      <c r="B134" s="196">
        <v>55</v>
      </c>
      <c r="C134" s="47">
        <v>630</v>
      </c>
      <c r="D134" s="48" t="s">
        <v>2615</v>
      </c>
      <c r="E134" s="47" t="s">
        <v>230</v>
      </c>
      <c r="F134" s="47" t="s">
        <v>2898</v>
      </c>
      <c r="G134" s="47" t="s">
        <v>380</v>
      </c>
      <c r="H134" s="49" t="s">
        <v>2624</v>
      </c>
      <c r="I134" s="50">
        <v>42905</v>
      </c>
      <c r="J134" s="51">
        <v>69.142857142857139</v>
      </c>
      <c r="K134" s="50">
        <v>43389</v>
      </c>
      <c r="L134" s="50">
        <v>43180</v>
      </c>
      <c r="M134" s="65" t="str">
        <f t="shared" si="45"/>
        <v>Y</v>
      </c>
      <c r="N134" s="65">
        <f t="shared" si="46"/>
        <v>45.142857142857139</v>
      </c>
    </row>
    <row r="135" spans="1:14" ht="28.5">
      <c r="A135" s="196">
        <v>22</v>
      </c>
      <c r="B135" s="196">
        <v>54</v>
      </c>
      <c r="C135" s="47">
        <v>700</v>
      </c>
      <c r="D135" s="48" t="s">
        <v>3034</v>
      </c>
      <c r="E135" s="47" t="s">
        <v>95</v>
      </c>
      <c r="F135" s="47" t="s">
        <v>2411</v>
      </c>
      <c r="G135" s="47" t="s">
        <v>394</v>
      </c>
      <c r="H135" s="49" t="s">
        <v>3039</v>
      </c>
      <c r="I135" s="50">
        <v>43174</v>
      </c>
      <c r="J135" s="51">
        <v>29</v>
      </c>
      <c r="K135" s="50">
        <v>43377</v>
      </c>
      <c r="L135" s="50"/>
      <c r="M135" s="65" t="str">
        <f t="shared" si="45"/>
        <v>Y</v>
      </c>
      <c r="N135" s="65">
        <f t="shared" si="46"/>
        <v>5</v>
      </c>
    </row>
    <row r="136" spans="1:14" ht="42.75">
      <c r="A136" s="196">
        <v>22</v>
      </c>
      <c r="B136" s="196">
        <v>53</v>
      </c>
      <c r="C136" s="47">
        <v>702</v>
      </c>
      <c r="D136" s="48" t="s">
        <v>3053</v>
      </c>
      <c r="E136" s="47" t="s">
        <v>230</v>
      </c>
      <c r="F136" s="47" t="s">
        <v>3054</v>
      </c>
      <c r="G136" s="47" t="s">
        <v>389</v>
      </c>
      <c r="H136" s="49" t="s">
        <v>3055</v>
      </c>
      <c r="I136" s="50">
        <v>43182</v>
      </c>
      <c r="J136" s="51">
        <v>27</v>
      </c>
      <c r="K136" s="50">
        <v>43371</v>
      </c>
      <c r="L136" s="50"/>
      <c r="M136" s="65" t="str">
        <f t="shared" si="45"/>
        <v>Y</v>
      </c>
      <c r="N136" s="65">
        <f t="shared" si="46"/>
        <v>3</v>
      </c>
    </row>
    <row r="137" spans="1:14" ht="38.25">
      <c r="A137" s="196">
        <v>22</v>
      </c>
      <c r="B137" s="196">
        <v>52</v>
      </c>
      <c r="C137" s="47">
        <v>668</v>
      </c>
      <c r="D137" s="48" t="s">
        <v>2869</v>
      </c>
      <c r="E137" s="47" t="s">
        <v>230</v>
      </c>
      <c r="F137" s="47" t="s">
        <v>2873</v>
      </c>
      <c r="G137" s="47" t="s">
        <v>847</v>
      </c>
      <c r="H137" s="49" t="s">
        <v>2878</v>
      </c>
      <c r="I137" s="50">
        <v>43055</v>
      </c>
      <c r="J137" s="51">
        <v>45.142857142857146</v>
      </c>
      <c r="K137" s="50">
        <v>43371</v>
      </c>
      <c r="L137" s="50"/>
      <c r="M137" s="65" t="str">
        <f t="shared" si="45"/>
        <v>Y</v>
      </c>
      <c r="N137" s="65">
        <f t="shared" si="46"/>
        <v>21.142857142857146</v>
      </c>
    </row>
    <row r="138" spans="1:14" ht="25.5">
      <c r="A138" s="196">
        <v>22</v>
      </c>
      <c r="B138" s="196">
        <v>51</v>
      </c>
      <c r="C138" s="47">
        <v>677</v>
      </c>
      <c r="D138" s="48" t="s">
        <v>2909</v>
      </c>
      <c r="E138" s="47" t="s">
        <v>230</v>
      </c>
      <c r="F138" s="47" t="s">
        <v>2913</v>
      </c>
      <c r="G138" s="47" t="s">
        <v>388</v>
      </c>
      <c r="H138" s="49" t="s">
        <v>2918</v>
      </c>
      <c r="I138" s="50">
        <v>43070</v>
      </c>
      <c r="J138" s="51">
        <v>42</v>
      </c>
      <c r="K138" s="50">
        <v>43364</v>
      </c>
      <c r="L138" s="50"/>
      <c r="M138" s="65" t="str">
        <f t="shared" si="45"/>
        <v>Y</v>
      </c>
      <c r="N138" s="65">
        <f t="shared" si="46"/>
        <v>18</v>
      </c>
    </row>
    <row r="139" spans="1:14" ht="28.5">
      <c r="A139" s="196">
        <v>22</v>
      </c>
      <c r="B139" s="196">
        <v>50</v>
      </c>
      <c r="C139" s="47">
        <v>706</v>
      </c>
      <c r="D139" s="48" t="s">
        <v>3067</v>
      </c>
      <c r="E139" s="47" t="s">
        <v>230</v>
      </c>
      <c r="F139" s="47" t="s">
        <v>3068</v>
      </c>
      <c r="G139" s="47" t="s">
        <v>394</v>
      </c>
      <c r="H139" s="49" t="s">
        <v>3073</v>
      </c>
      <c r="I139" s="50">
        <v>43199</v>
      </c>
      <c r="J139" s="51">
        <v>23.428571428571427</v>
      </c>
      <c r="K139" s="50">
        <v>43363</v>
      </c>
      <c r="L139" s="50"/>
      <c r="M139" s="65" t="str">
        <f t="shared" si="45"/>
        <v>N</v>
      </c>
      <c r="N139" s="65" t="str">
        <f t="shared" si="46"/>
        <v>-</v>
      </c>
    </row>
    <row r="140" spans="1:14" ht="28.5">
      <c r="A140" s="196">
        <v>22</v>
      </c>
      <c r="B140" s="196">
        <v>49</v>
      </c>
      <c r="C140" s="47">
        <v>685</v>
      </c>
      <c r="D140" s="48" t="s">
        <v>2955</v>
      </c>
      <c r="E140" s="47" t="s">
        <v>277</v>
      </c>
      <c r="F140" s="47" t="s">
        <v>2957</v>
      </c>
      <c r="G140" s="47" t="s">
        <v>2086</v>
      </c>
      <c r="H140" s="49" t="s">
        <v>2960</v>
      </c>
      <c r="I140" s="50">
        <v>43115</v>
      </c>
      <c r="J140" s="51">
        <v>34.428571428571431</v>
      </c>
      <c r="K140" s="50">
        <v>43356</v>
      </c>
      <c r="L140" s="50"/>
      <c r="M140" s="65" t="str">
        <f t="shared" si="45"/>
        <v>Y</v>
      </c>
      <c r="N140" s="65">
        <f t="shared" si="46"/>
        <v>10.428571428571431</v>
      </c>
    </row>
    <row r="141" spans="1:14" ht="42.75">
      <c r="A141" s="196">
        <v>22</v>
      </c>
      <c r="B141" s="196">
        <v>48</v>
      </c>
      <c r="C141" s="47">
        <v>717</v>
      </c>
      <c r="D141" s="48" t="s">
        <v>3151</v>
      </c>
      <c r="E141" s="47" t="s">
        <v>230</v>
      </c>
      <c r="F141" s="47" t="s">
        <v>3152</v>
      </c>
      <c r="G141" s="47" t="s">
        <v>2977</v>
      </c>
      <c r="H141" s="49" t="s">
        <v>3159</v>
      </c>
      <c r="I141" s="50">
        <v>43264</v>
      </c>
      <c r="J141" s="51">
        <v>12</v>
      </c>
      <c r="K141" s="50">
        <v>43346</v>
      </c>
      <c r="L141" s="50"/>
      <c r="M141" s="65" t="str">
        <f t="shared" si="45"/>
        <v>N</v>
      </c>
      <c r="N141" s="65" t="str">
        <f t="shared" si="46"/>
        <v>-</v>
      </c>
    </row>
    <row r="142" spans="1:14" ht="28.5">
      <c r="A142" s="196">
        <v>22</v>
      </c>
      <c r="B142" s="196">
        <v>47</v>
      </c>
      <c r="C142" s="37">
        <v>669</v>
      </c>
      <c r="D142" s="38" t="s">
        <v>2870</v>
      </c>
      <c r="E142" s="37" t="s">
        <v>230</v>
      </c>
      <c r="F142" s="37" t="s">
        <v>2874</v>
      </c>
      <c r="G142" s="37" t="s">
        <v>384</v>
      </c>
      <c r="H142" s="39" t="s">
        <v>2879</v>
      </c>
      <c r="I142" s="40">
        <v>43056</v>
      </c>
      <c r="J142" s="110">
        <v>42</v>
      </c>
      <c r="K142" s="40">
        <v>43346</v>
      </c>
      <c r="L142" s="50"/>
      <c r="M142" s="65" t="str">
        <f t="shared" si="45"/>
        <v>Y</v>
      </c>
      <c r="N142" s="65">
        <f t="shared" si="46"/>
        <v>18</v>
      </c>
    </row>
    <row r="143" spans="1:14" ht="25.5">
      <c r="A143" s="196">
        <v>22</v>
      </c>
      <c r="B143" s="196">
        <v>46</v>
      </c>
      <c r="C143" s="37">
        <v>703</v>
      </c>
      <c r="D143" s="38" t="s">
        <v>3062</v>
      </c>
      <c r="E143" s="37" t="s">
        <v>351</v>
      </c>
      <c r="F143" s="37" t="s">
        <v>3069</v>
      </c>
      <c r="G143" s="37" t="s">
        <v>389</v>
      </c>
      <c r="H143" s="39" t="s">
        <v>3070</v>
      </c>
      <c r="I143" s="40">
        <v>43185</v>
      </c>
      <c r="J143" s="110">
        <v>23</v>
      </c>
      <c r="K143" s="40">
        <v>43346</v>
      </c>
      <c r="L143" s="50"/>
      <c r="M143" s="65" t="str">
        <f t="shared" si="45"/>
        <v>N</v>
      </c>
      <c r="N143" s="65" t="str">
        <f t="shared" si="46"/>
        <v>-</v>
      </c>
    </row>
    <row r="144" spans="1:14" ht="42.75">
      <c r="A144" s="196">
        <v>22</v>
      </c>
      <c r="B144" s="196">
        <v>45</v>
      </c>
      <c r="C144" s="37">
        <v>692</v>
      </c>
      <c r="D144" s="38" t="s">
        <v>2990</v>
      </c>
      <c r="E144" s="37" t="s">
        <v>230</v>
      </c>
      <c r="F144" s="37" t="s">
        <v>2991</v>
      </c>
      <c r="G144" s="37" t="s">
        <v>389</v>
      </c>
      <c r="H144" s="39" t="s">
        <v>2996</v>
      </c>
      <c r="I144" s="40">
        <v>43136</v>
      </c>
      <c r="J144" s="110">
        <v>30</v>
      </c>
      <c r="K144" s="40">
        <v>43343</v>
      </c>
      <c r="L144" s="197"/>
      <c r="M144" s="65" t="str">
        <f t="shared" si="45"/>
        <v>Y</v>
      </c>
      <c r="N144" s="65">
        <f t="shared" si="46"/>
        <v>6</v>
      </c>
    </row>
    <row r="145" spans="1:14" ht="28.5">
      <c r="A145" s="196">
        <v>22</v>
      </c>
      <c r="B145" s="196">
        <v>44</v>
      </c>
      <c r="C145" s="37">
        <v>687</v>
      </c>
      <c r="D145" s="38" t="s">
        <v>2958</v>
      </c>
      <c r="E145" s="37" t="s">
        <v>95</v>
      </c>
      <c r="F145" s="37" t="s">
        <v>2959</v>
      </c>
      <c r="G145" s="37" t="s">
        <v>389</v>
      </c>
      <c r="H145" s="39" t="s">
        <v>2962</v>
      </c>
      <c r="I145" s="40">
        <v>43115</v>
      </c>
      <c r="J145" s="110">
        <v>33</v>
      </c>
      <c r="K145" s="40">
        <v>43343</v>
      </c>
      <c r="L145" s="40"/>
      <c r="M145" s="65" t="str">
        <f t="shared" si="45"/>
        <v>Y</v>
      </c>
      <c r="N145" s="65">
        <f t="shared" si="46"/>
        <v>9</v>
      </c>
    </row>
    <row r="146" spans="1:14">
      <c r="A146" s="196">
        <v>22</v>
      </c>
      <c r="B146" s="196">
        <v>43</v>
      </c>
      <c r="C146" s="37">
        <v>683</v>
      </c>
      <c r="D146" s="38" t="s">
        <v>2947</v>
      </c>
      <c r="E146" s="37" t="s">
        <v>351</v>
      </c>
      <c r="F146" s="37" t="s">
        <v>2950</v>
      </c>
      <c r="G146" s="37" t="s">
        <v>394</v>
      </c>
      <c r="H146" s="39" t="s">
        <v>2953</v>
      </c>
      <c r="I146" s="40">
        <v>43108</v>
      </c>
      <c r="J146" s="65">
        <v>32.285714285714285</v>
      </c>
      <c r="K146" s="40">
        <v>43334</v>
      </c>
      <c r="L146" s="50"/>
      <c r="M146" s="65" t="str">
        <f t="shared" si="45"/>
        <v>Y</v>
      </c>
      <c r="N146" s="65">
        <f t="shared" si="46"/>
        <v>8.2857142857142847</v>
      </c>
    </row>
    <row r="147" spans="1:14" ht="42.75">
      <c r="A147" s="196">
        <v>22</v>
      </c>
      <c r="B147" s="196">
        <v>42</v>
      </c>
      <c r="C147" s="37">
        <v>657</v>
      </c>
      <c r="D147" s="38" t="s">
        <v>2801</v>
      </c>
      <c r="E147" s="37" t="s">
        <v>230</v>
      </c>
      <c r="F147" s="37" t="s">
        <v>2802</v>
      </c>
      <c r="G147" s="37" t="s">
        <v>388</v>
      </c>
      <c r="H147" s="39" t="s">
        <v>2803</v>
      </c>
      <c r="I147" s="40">
        <v>43005</v>
      </c>
      <c r="J147" s="65">
        <v>46</v>
      </c>
      <c r="K147" s="40">
        <v>43327</v>
      </c>
      <c r="L147" s="50"/>
      <c r="M147" s="65" t="str">
        <f t="shared" si="45"/>
        <v>Y</v>
      </c>
      <c r="N147" s="65">
        <f t="shared" si="46"/>
        <v>22</v>
      </c>
    </row>
    <row r="148" spans="1:14" ht="28.5">
      <c r="A148" s="196">
        <v>22</v>
      </c>
      <c r="B148" s="196">
        <v>41</v>
      </c>
      <c r="C148" s="37">
        <v>661</v>
      </c>
      <c r="D148" s="38" t="s">
        <v>2826</v>
      </c>
      <c r="E148" s="37" t="s">
        <v>230</v>
      </c>
      <c r="F148" s="37" t="s">
        <v>2827</v>
      </c>
      <c r="G148" s="37" t="s">
        <v>388</v>
      </c>
      <c r="H148" s="39" t="s">
        <v>2828</v>
      </c>
      <c r="I148" s="40">
        <v>43026</v>
      </c>
      <c r="J148" s="65">
        <v>41.714285714285715</v>
      </c>
      <c r="K148" s="40">
        <v>43318</v>
      </c>
      <c r="L148" s="50">
        <v>43182</v>
      </c>
      <c r="M148" s="65" t="str">
        <f t="shared" si="45"/>
        <v>Y</v>
      </c>
      <c r="N148" s="65">
        <f t="shared" si="46"/>
        <v>17.714285714285715</v>
      </c>
    </row>
    <row r="149" spans="1:14" ht="38.25">
      <c r="A149" s="196">
        <v>22</v>
      </c>
      <c r="B149" s="196">
        <v>40</v>
      </c>
      <c r="C149" s="37">
        <v>672</v>
      </c>
      <c r="D149" s="38" t="s">
        <v>2887</v>
      </c>
      <c r="E149" s="37" t="s">
        <v>230</v>
      </c>
      <c r="F149" s="37" t="s">
        <v>2888</v>
      </c>
      <c r="G149" s="37" t="s">
        <v>389</v>
      </c>
      <c r="H149" s="39" t="s">
        <v>2895</v>
      </c>
      <c r="I149" s="40">
        <v>43066</v>
      </c>
      <c r="J149" s="65">
        <v>34.428571428571431</v>
      </c>
      <c r="K149" s="40">
        <v>43307</v>
      </c>
      <c r="L149" s="50"/>
      <c r="M149" s="65" t="str">
        <f t="shared" si="45"/>
        <v>Y</v>
      </c>
      <c r="N149" s="65">
        <f t="shared" si="46"/>
        <v>10.428571428571431</v>
      </c>
    </row>
    <row r="150" spans="1:14" ht="28.5">
      <c r="A150" s="196">
        <v>22</v>
      </c>
      <c r="B150" s="196">
        <v>39</v>
      </c>
      <c r="C150" s="37">
        <v>638</v>
      </c>
      <c r="D150" s="38" t="s">
        <v>2685</v>
      </c>
      <c r="E150" s="37" t="s">
        <v>230</v>
      </c>
      <c r="F150" s="37" t="s">
        <v>2686</v>
      </c>
      <c r="G150" s="37" t="s">
        <v>383</v>
      </c>
      <c r="H150" s="39" t="s">
        <v>2690</v>
      </c>
      <c r="I150" s="40">
        <v>42948</v>
      </c>
      <c r="J150" s="65">
        <v>51</v>
      </c>
      <c r="K150" s="40">
        <v>43305</v>
      </c>
      <c r="L150" s="50"/>
      <c r="M150" s="65" t="str">
        <f t="shared" si="45"/>
        <v>Y</v>
      </c>
      <c r="N150" s="65">
        <f t="shared" si="46"/>
        <v>27</v>
      </c>
    </row>
    <row r="151" spans="1:14" ht="38.25">
      <c r="A151" s="196">
        <v>22</v>
      </c>
      <c r="B151" s="196">
        <v>38</v>
      </c>
      <c r="C151" s="37">
        <v>649</v>
      </c>
      <c r="D151" s="38" t="s">
        <v>2766</v>
      </c>
      <c r="E151" s="37" t="s">
        <v>230</v>
      </c>
      <c r="F151" s="37" t="s">
        <v>2767</v>
      </c>
      <c r="G151" s="37" t="s">
        <v>384</v>
      </c>
      <c r="H151" s="39" t="s">
        <v>2768</v>
      </c>
      <c r="I151" s="40">
        <v>42984</v>
      </c>
      <c r="J151" s="65">
        <v>43.285714285714285</v>
      </c>
      <c r="K151" s="40">
        <v>43287</v>
      </c>
      <c r="L151" s="50">
        <v>43195</v>
      </c>
      <c r="M151" s="65" t="str">
        <f t="shared" si="45"/>
        <v>Y</v>
      </c>
      <c r="N151" s="65">
        <f t="shared" si="46"/>
        <v>19.285714285714285</v>
      </c>
    </row>
    <row r="152" spans="1:14" ht="25.5">
      <c r="A152" s="196">
        <v>22</v>
      </c>
      <c r="B152" s="196">
        <v>37</v>
      </c>
      <c r="C152" s="37">
        <v>681</v>
      </c>
      <c r="D152" s="38" t="s">
        <v>2932</v>
      </c>
      <c r="E152" s="37" t="s">
        <v>230</v>
      </c>
      <c r="F152" s="37" t="s">
        <v>2934</v>
      </c>
      <c r="G152" s="37" t="s">
        <v>2086</v>
      </c>
      <c r="H152" s="39" t="s">
        <v>2936</v>
      </c>
      <c r="I152" s="40">
        <v>43083</v>
      </c>
      <c r="J152" s="65">
        <v>28.571428571428573</v>
      </c>
      <c r="K152" s="40">
        <v>43283</v>
      </c>
      <c r="L152" s="50"/>
      <c r="M152" s="65" t="str">
        <f t="shared" si="45"/>
        <v>Y</v>
      </c>
      <c r="N152" s="65">
        <f t="shared" si="46"/>
        <v>4.571428571428573</v>
      </c>
    </row>
    <row r="153" spans="1:14" ht="42.75">
      <c r="A153" s="196">
        <v>22</v>
      </c>
      <c r="B153" s="196">
        <v>36</v>
      </c>
      <c r="C153" s="37">
        <v>664</v>
      </c>
      <c r="D153" s="38" t="s">
        <v>2843</v>
      </c>
      <c r="E153" s="37" t="s">
        <v>230</v>
      </c>
      <c r="F153" s="37" t="s">
        <v>2846</v>
      </c>
      <c r="G153" s="37" t="s">
        <v>386</v>
      </c>
      <c r="H153" s="39" t="s">
        <v>2849</v>
      </c>
      <c r="I153" s="40">
        <v>43039</v>
      </c>
      <c r="J153" s="65">
        <v>34</v>
      </c>
      <c r="K153" s="40">
        <v>43215</v>
      </c>
      <c r="L153" s="50">
        <v>43188</v>
      </c>
      <c r="M153" s="65" t="str">
        <f t="shared" si="45"/>
        <v>Y</v>
      </c>
      <c r="N153" s="65">
        <f t="shared" si="46"/>
        <v>10</v>
      </c>
    </row>
    <row r="154" spans="1:14" ht="42.75">
      <c r="A154" s="196">
        <v>22</v>
      </c>
      <c r="B154" s="196">
        <v>35</v>
      </c>
      <c r="C154" s="37" t="s">
        <v>638</v>
      </c>
      <c r="D154" s="38" t="s">
        <v>2493</v>
      </c>
      <c r="E154" s="37" t="s">
        <v>1197</v>
      </c>
      <c r="F154" s="37" t="s">
        <v>2492</v>
      </c>
      <c r="G154" s="37" t="s">
        <v>2086</v>
      </c>
      <c r="H154" s="39" t="s">
        <v>2494</v>
      </c>
      <c r="I154" s="40">
        <v>42823</v>
      </c>
      <c r="J154" s="65">
        <v>64.857142857142861</v>
      </c>
      <c r="K154" s="40">
        <v>43271</v>
      </c>
      <c r="L154" s="50"/>
      <c r="M154" s="65" t="str">
        <f t="shared" si="45"/>
        <v>Y</v>
      </c>
      <c r="N154" s="65">
        <f t="shared" si="46"/>
        <v>40.857142857142861</v>
      </c>
    </row>
    <row r="155" spans="1:14" ht="71.25">
      <c r="A155" s="196">
        <v>22</v>
      </c>
      <c r="B155" s="196">
        <v>34</v>
      </c>
      <c r="C155" s="37">
        <v>600</v>
      </c>
      <c r="D155" s="38" t="s">
        <v>2400</v>
      </c>
      <c r="E155" s="37" t="s">
        <v>230</v>
      </c>
      <c r="F155" s="37" t="s">
        <v>2401</v>
      </c>
      <c r="G155" s="37" t="s">
        <v>2086</v>
      </c>
      <c r="H155" s="39" t="s">
        <v>2404</v>
      </c>
      <c r="I155" s="40">
        <v>42779</v>
      </c>
      <c r="J155" s="65">
        <v>70.142857142857139</v>
      </c>
      <c r="K155" s="40">
        <v>43265</v>
      </c>
      <c r="L155" s="50">
        <v>43005</v>
      </c>
      <c r="M155" s="65" t="str">
        <f t="shared" si="45"/>
        <v>Y</v>
      </c>
      <c r="N155" s="65">
        <f t="shared" si="46"/>
        <v>46.142857142857139</v>
      </c>
    </row>
    <row r="156" spans="1:14" ht="42.75">
      <c r="A156" s="196">
        <v>22</v>
      </c>
      <c r="B156" s="196">
        <v>33</v>
      </c>
      <c r="C156" s="37">
        <v>659</v>
      </c>
      <c r="D156" s="38" t="s">
        <v>2809</v>
      </c>
      <c r="E156" s="37" t="s">
        <v>230</v>
      </c>
      <c r="F156" s="37" t="s">
        <v>2812</v>
      </c>
      <c r="G156" s="37" t="s">
        <v>384</v>
      </c>
      <c r="H156" s="39" t="s">
        <v>2815</v>
      </c>
      <c r="I156" s="40">
        <v>43014</v>
      </c>
      <c r="J156" s="65">
        <v>34.428571428571431</v>
      </c>
      <c r="K156" s="40">
        <v>43255</v>
      </c>
      <c r="L156" s="50"/>
      <c r="M156" s="65" t="str">
        <f t="shared" si="45"/>
        <v>Y</v>
      </c>
      <c r="N156" s="65">
        <f t="shared" si="46"/>
        <v>10.428571428571431</v>
      </c>
    </row>
    <row r="157" spans="1:14" ht="42.75">
      <c r="A157" s="297">
        <v>22</v>
      </c>
      <c r="B157" s="297">
        <v>32</v>
      </c>
      <c r="C157" s="42">
        <v>644</v>
      </c>
      <c r="D157" s="298" t="s">
        <v>2721</v>
      </c>
      <c r="E157" s="42" t="s">
        <v>351</v>
      </c>
      <c r="F157" s="42" t="s">
        <v>2722</v>
      </c>
      <c r="G157" s="42" t="s">
        <v>2087</v>
      </c>
      <c r="H157" s="39" t="s">
        <v>2730</v>
      </c>
      <c r="I157" s="299">
        <v>42969</v>
      </c>
      <c r="J157" s="293">
        <v>40.857142857142854</v>
      </c>
      <c r="K157" s="299">
        <v>43255</v>
      </c>
      <c r="L157" s="50"/>
      <c r="M157" s="65" t="str">
        <f t="shared" si="45"/>
        <v>Y</v>
      </c>
      <c r="N157" s="65">
        <f t="shared" si="46"/>
        <v>16.857142857142854</v>
      </c>
    </row>
    <row r="158" spans="1:14" ht="25.5">
      <c r="A158" s="196">
        <v>22</v>
      </c>
      <c r="B158" s="196">
        <v>31</v>
      </c>
      <c r="C158" s="37">
        <v>674</v>
      </c>
      <c r="D158" s="38" t="s">
        <v>2906</v>
      </c>
      <c r="E158" s="37" t="s">
        <v>230</v>
      </c>
      <c r="F158" s="37" t="s">
        <v>2911</v>
      </c>
      <c r="G158" s="37" t="s">
        <v>388</v>
      </c>
      <c r="H158" s="39" t="s">
        <v>2915</v>
      </c>
      <c r="I158" s="40">
        <v>43069</v>
      </c>
      <c r="J158" s="65">
        <v>26.571428571428573</v>
      </c>
      <c r="K158" s="40">
        <v>43255</v>
      </c>
      <c r="L158" s="50"/>
      <c r="M158" s="65" t="str">
        <f t="shared" si="45"/>
        <v>Y</v>
      </c>
      <c r="N158" s="65">
        <f t="shared" si="46"/>
        <v>2.571428571428573</v>
      </c>
    </row>
    <row r="159" spans="1:14" ht="51">
      <c r="A159" s="196">
        <v>22</v>
      </c>
      <c r="B159" s="196">
        <v>30</v>
      </c>
      <c r="C159" s="37">
        <v>650</v>
      </c>
      <c r="D159" s="38" t="s">
        <v>2776</v>
      </c>
      <c r="E159" s="37" t="s">
        <v>230</v>
      </c>
      <c r="F159" s="37" t="s">
        <v>2780</v>
      </c>
      <c r="G159" s="37" t="s">
        <v>394</v>
      </c>
      <c r="H159" s="39" t="s">
        <v>2784</v>
      </c>
      <c r="I159" s="40">
        <v>42993</v>
      </c>
      <c r="J159" s="65">
        <v>37</v>
      </c>
      <c r="K159" s="40">
        <v>43252</v>
      </c>
      <c r="L159" s="50"/>
      <c r="M159" s="65" t="str">
        <f t="shared" si="45"/>
        <v>Y</v>
      </c>
      <c r="N159" s="65">
        <f t="shared" si="46"/>
        <v>13</v>
      </c>
    </row>
    <row r="160" spans="1:14" ht="42.75">
      <c r="A160" s="196">
        <v>22</v>
      </c>
      <c r="B160" s="196">
        <v>29</v>
      </c>
      <c r="C160" s="37">
        <v>641</v>
      </c>
      <c r="D160" s="38" t="s">
        <v>2715</v>
      </c>
      <c r="E160" s="37" t="s">
        <v>351</v>
      </c>
      <c r="F160" s="37" t="s">
        <v>2716</v>
      </c>
      <c r="G160" s="37" t="s">
        <v>384</v>
      </c>
      <c r="H160" s="39" t="s">
        <v>2727</v>
      </c>
      <c r="I160" s="40">
        <v>42962</v>
      </c>
      <c r="J160" s="65">
        <v>41.428571428571431</v>
      </c>
      <c r="K160" s="40">
        <v>43252</v>
      </c>
      <c r="L160" s="50">
        <v>43165</v>
      </c>
      <c r="M160" s="65" t="str">
        <f t="shared" si="45"/>
        <v>Y</v>
      </c>
      <c r="N160" s="65">
        <f t="shared" si="46"/>
        <v>17.428571428571431</v>
      </c>
    </row>
    <row r="161" spans="1:14" ht="28.5">
      <c r="A161" s="196">
        <v>22</v>
      </c>
      <c r="B161" s="196">
        <v>28</v>
      </c>
      <c r="C161" s="37">
        <v>653</v>
      </c>
      <c r="D161" s="38" t="s">
        <v>2779</v>
      </c>
      <c r="E161" s="37" t="s">
        <v>351</v>
      </c>
      <c r="F161" s="37" t="s">
        <v>2783</v>
      </c>
      <c r="G161" s="37" t="s">
        <v>2086</v>
      </c>
      <c r="H161" s="39" t="s">
        <v>2787</v>
      </c>
      <c r="I161" s="40">
        <v>42996</v>
      </c>
      <c r="J161" s="65">
        <v>36.285714285714285</v>
      </c>
      <c r="K161" s="40">
        <v>43250</v>
      </c>
      <c r="L161" s="50"/>
      <c r="M161" s="65" t="str">
        <f t="shared" si="45"/>
        <v>Y</v>
      </c>
      <c r="N161" s="65">
        <f t="shared" si="46"/>
        <v>12.285714285714285</v>
      </c>
    </row>
    <row r="162" spans="1:14" ht="28.5">
      <c r="A162" s="196">
        <v>22</v>
      </c>
      <c r="B162" s="196">
        <v>27</v>
      </c>
      <c r="C162" s="37">
        <v>689</v>
      </c>
      <c r="D162" s="38" t="s">
        <v>2972</v>
      </c>
      <c r="E162" s="37" t="s">
        <v>2976</v>
      </c>
      <c r="F162" s="37" t="s">
        <v>1463</v>
      </c>
      <c r="G162" s="37" t="s">
        <v>2086</v>
      </c>
      <c r="H162" s="39" t="s">
        <v>2975</v>
      </c>
      <c r="I162" s="40">
        <v>43118</v>
      </c>
      <c r="J162" s="65">
        <v>18.857142857142858</v>
      </c>
      <c r="K162" s="40">
        <v>43250</v>
      </c>
      <c r="L162" s="50"/>
      <c r="M162" s="65" t="str">
        <f t="shared" si="45"/>
        <v>N</v>
      </c>
      <c r="N162" s="65" t="str">
        <f t="shared" si="46"/>
        <v>-</v>
      </c>
    </row>
    <row r="163" spans="1:14" ht="28.5">
      <c r="A163" s="196">
        <v>22</v>
      </c>
      <c r="B163" s="196">
        <v>26</v>
      </c>
      <c r="C163" s="37">
        <v>620</v>
      </c>
      <c r="D163" s="38" t="s">
        <v>2556</v>
      </c>
      <c r="E163" s="37" t="s">
        <v>230</v>
      </c>
      <c r="F163" s="37" t="s">
        <v>2558</v>
      </c>
      <c r="G163" s="37" t="s">
        <v>383</v>
      </c>
      <c r="H163" s="39" t="s">
        <v>2560</v>
      </c>
      <c r="I163" s="40">
        <v>42870</v>
      </c>
      <c r="J163" s="65">
        <v>54.285714285714285</v>
      </c>
      <c r="K163" s="40">
        <v>43250</v>
      </c>
      <c r="L163" s="50">
        <v>43111</v>
      </c>
      <c r="M163" s="65" t="str">
        <f t="shared" si="45"/>
        <v>Y</v>
      </c>
      <c r="N163" s="65">
        <f t="shared" si="46"/>
        <v>30.285714285714285</v>
      </c>
    </row>
    <row r="164" spans="1:14" ht="38.25">
      <c r="A164" s="196">
        <v>22</v>
      </c>
      <c r="B164" s="196">
        <v>25</v>
      </c>
      <c r="C164" s="37">
        <v>675</v>
      </c>
      <c r="D164" s="38" t="s">
        <v>2907</v>
      </c>
      <c r="E164" s="37" t="s">
        <v>230</v>
      </c>
      <c r="F164" s="37" t="s">
        <v>3117</v>
      </c>
      <c r="G164" s="37" t="s">
        <v>386</v>
      </c>
      <c r="H164" s="39" t="s">
        <v>2916</v>
      </c>
      <c r="I164" s="40">
        <v>43069</v>
      </c>
      <c r="J164" s="65">
        <v>25</v>
      </c>
      <c r="K164" s="40">
        <v>43242</v>
      </c>
      <c r="L164" s="50"/>
      <c r="M164" s="65" t="str">
        <f t="shared" si="45"/>
        <v>Y</v>
      </c>
      <c r="N164" s="65">
        <f t="shared" si="46"/>
        <v>1</v>
      </c>
    </row>
    <row r="165" spans="1:14" ht="25.5">
      <c r="A165" s="196">
        <v>22</v>
      </c>
      <c r="B165" s="196">
        <v>24</v>
      </c>
      <c r="C165" s="37">
        <v>686</v>
      </c>
      <c r="D165" s="38" t="s">
        <v>2956</v>
      </c>
      <c r="E165" s="37" t="s">
        <v>230</v>
      </c>
      <c r="F165" s="37" t="s">
        <v>3109</v>
      </c>
      <c r="G165" s="37" t="s">
        <v>394</v>
      </c>
      <c r="H165" s="39" t="s">
        <v>2961</v>
      </c>
      <c r="I165" s="40">
        <v>43115</v>
      </c>
      <c r="J165" s="65">
        <v>17</v>
      </c>
      <c r="K165" s="40">
        <v>43236</v>
      </c>
      <c r="L165" s="50"/>
      <c r="M165" s="65" t="str">
        <f t="shared" si="45"/>
        <v>N</v>
      </c>
      <c r="N165" s="65" t="str">
        <f t="shared" si="46"/>
        <v>-</v>
      </c>
    </row>
    <row r="166" spans="1:14" ht="57">
      <c r="A166" s="196">
        <v>22</v>
      </c>
      <c r="B166" s="196">
        <v>23</v>
      </c>
      <c r="C166" s="37">
        <v>613</v>
      </c>
      <c r="D166" s="38" t="s">
        <v>2495</v>
      </c>
      <c r="E166" s="37" t="s">
        <v>230</v>
      </c>
      <c r="F166" s="37" t="s">
        <v>1811</v>
      </c>
      <c r="G166" s="37" t="s">
        <v>394</v>
      </c>
      <c r="H166" s="39" t="s">
        <v>2498</v>
      </c>
      <c r="I166" s="40">
        <v>42828</v>
      </c>
      <c r="J166" s="65">
        <v>57.142857142857146</v>
      </c>
      <c r="K166" s="40">
        <v>43228</v>
      </c>
      <c r="L166" s="50">
        <v>43052</v>
      </c>
      <c r="M166" s="65" t="str">
        <f t="shared" si="45"/>
        <v>Y</v>
      </c>
      <c r="N166" s="65">
        <f t="shared" si="46"/>
        <v>33.142857142857146</v>
      </c>
    </row>
    <row r="167" spans="1:14" ht="42.75">
      <c r="A167" s="196">
        <v>22</v>
      </c>
      <c r="B167" s="196">
        <v>22</v>
      </c>
      <c r="C167" s="37">
        <v>631</v>
      </c>
      <c r="D167" s="38" t="s">
        <v>2625</v>
      </c>
      <c r="E167" s="37" t="s">
        <v>230</v>
      </c>
      <c r="F167" s="37" t="s">
        <v>2626</v>
      </c>
      <c r="G167" s="37" t="s">
        <v>384</v>
      </c>
      <c r="H167" s="39" t="s">
        <v>2627</v>
      </c>
      <c r="I167" s="40">
        <v>42912</v>
      </c>
      <c r="J167" s="65">
        <v>44.285714285714285</v>
      </c>
      <c r="K167" s="40">
        <v>43222</v>
      </c>
      <c r="L167" s="50"/>
      <c r="M167" s="65" t="str">
        <f t="shared" si="45"/>
        <v>Y</v>
      </c>
      <c r="N167" s="65">
        <f t="shared" si="46"/>
        <v>20.285714285714285</v>
      </c>
    </row>
    <row r="168" spans="1:14" ht="28.5">
      <c r="A168" s="196">
        <v>22</v>
      </c>
      <c r="B168" s="196">
        <v>21</v>
      </c>
      <c r="C168" s="37">
        <v>642</v>
      </c>
      <c r="D168" s="38" t="s">
        <v>2717</v>
      </c>
      <c r="E168" s="37" t="s">
        <v>230</v>
      </c>
      <c r="F168" s="37" t="s">
        <v>2718</v>
      </c>
      <c r="G168" s="37" t="s">
        <v>2087</v>
      </c>
      <c r="H168" s="39" t="s">
        <v>2728</v>
      </c>
      <c r="I168" s="40">
        <v>42965</v>
      </c>
      <c r="J168" s="65">
        <v>36.714285714285715</v>
      </c>
      <c r="K168" s="40">
        <v>43222</v>
      </c>
      <c r="L168" s="50">
        <v>43110</v>
      </c>
      <c r="M168" s="65" t="str">
        <f t="shared" si="45"/>
        <v>Y</v>
      </c>
      <c r="N168" s="65">
        <f t="shared" si="46"/>
        <v>12.714285714285715</v>
      </c>
    </row>
    <row r="169" spans="1:14" ht="42.75">
      <c r="A169" s="196">
        <v>22</v>
      </c>
      <c r="B169" s="196">
        <v>20</v>
      </c>
      <c r="C169" s="37">
        <v>640</v>
      </c>
      <c r="D169" s="38" t="s">
        <v>2714</v>
      </c>
      <c r="E169" s="37" t="s">
        <v>276</v>
      </c>
      <c r="F169" s="37" t="s">
        <v>2747</v>
      </c>
      <c r="G169" s="37" t="s">
        <v>386</v>
      </c>
      <c r="H169" s="39" t="s">
        <v>2726</v>
      </c>
      <c r="I169" s="40">
        <v>42956</v>
      </c>
      <c r="J169" s="65">
        <v>37.857142857142854</v>
      </c>
      <c r="K169" s="40">
        <v>43221</v>
      </c>
      <c r="L169" s="50"/>
      <c r="M169" s="65" t="str">
        <f t="shared" si="45"/>
        <v>Y</v>
      </c>
      <c r="N169" s="65">
        <f t="shared" si="46"/>
        <v>13.857142857142854</v>
      </c>
    </row>
    <row r="170" spans="1:14" ht="51">
      <c r="A170" s="196">
        <v>22</v>
      </c>
      <c r="B170" s="196">
        <v>19</v>
      </c>
      <c r="C170" s="37">
        <v>651</v>
      </c>
      <c r="D170" s="38" t="s">
        <v>2777</v>
      </c>
      <c r="E170" s="37" t="s">
        <v>230</v>
      </c>
      <c r="F170" s="37" t="s">
        <v>2781</v>
      </c>
      <c r="G170" s="37" t="s">
        <v>847</v>
      </c>
      <c r="H170" s="39" t="s">
        <v>2785</v>
      </c>
      <c r="I170" s="40">
        <v>42993</v>
      </c>
      <c r="J170" s="65">
        <v>32.428571428571431</v>
      </c>
      <c r="K170" s="40">
        <v>43217</v>
      </c>
      <c r="L170" s="50"/>
      <c r="M170" s="65" t="str">
        <f t="shared" ref="M170:M233" si="47">IF(J170&gt;24,"Y","N")</f>
        <v>Y</v>
      </c>
      <c r="N170" s="65">
        <f t="shared" ref="N170:N233" si="48">IF(M170="Y",J170-24,"-")</f>
        <v>8.4285714285714306</v>
      </c>
    </row>
    <row r="171" spans="1:14" ht="28.5">
      <c r="A171" s="196">
        <v>22</v>
      </c>
      <c r="B171" s="196">
        <v>18</v>
      </c>
      <c r="C171" s="37">
        <v>670</v>
      </c>
      <c r="D171" s="38" t="s">
        <v>2885</v>
      </c>
      <c r="E171" s="37" t="s">
        <v>230</v>
      </c>
      <c r="F171" s="37" t="s">
        <v>2884</v>
      </c>
      <c r="G171" s="37" t="s">
        <v>2892</v>
      </c>
      <c r="H171" s="39" t="s">
        <v>2891</v>
      </c>
      <c r="I171" s="40">
        <v>43061</v>
      </c>
      <c r="J171" s="65">
        <v>20.285714285714285</v>
      </c>
      <c r="K171" s="40">
        <v>43203</v>
      </c>
      <c r="L171" s="50"/>
      <c r="M171" s="65" t="str">
        <f t="shared" si="47"/>
        <v>N</v>
      </c>
      <c r="N171" s="65" t="str">
        <f t="shared" si="48"/>
        <v>-</v>
      </c>
    </row>
    <row r="172" spans="1:14" ht="25.5">
      <c r="A172" s="196">
        <v>22</v>
      </c>
      <c r="B172" s="196">
        <v>17</v>
      </c>
      <c r="C172" s="37">
        <v>671</v>
      </c>
      <c r="D172" s="38" t="s">
        <v>2886</v>
      </c>
      <c r="E172" s="37" t="s">
        <v>230</v>
      </c>
      <c r="F172" s="37" t="s">
        <v>2894</v>
      </c>
      <c r="G172" s="37" t="s">
        <v>2086</v>
      </c>
      <c r="H172" s="39" t="s">
        <v>2893</v>
      </c>
      <c r="I172" s="40">
        <v>43063</v>
      </c>
      <c r="J172" s="65">
        <v>20</v>
      </c>
      <c r="K172" s="40">
        <v>43203</v>
      </c>
      <c r="L172" s="50">
        <v>43165</v>
      </c>
      <c r="M172" s="65" t="str">
        <f t="shared" si="47"/>
        <v>N</v>
      </c>
      <c r="N172" s="65" t="str">
        <f t="shared" si="48"/>
        <v>-</v>
      </c>
    </row>
    <row r="173" spans="1:14" ht="38.25">
      <c r="A173" s="196">
        <v>22</v>
      </c>
      <c r="B173" s="196">
        <v>16</v>
      </c>
      <c r="C173" s="37">
        <v>637</v>
      </c>
      <c r="D173" s="38" t="s">
        <v>2673</v>
      </c>
      <c r="E173" s="37" t="s">
        <v>230</v>
      </c>
      <c r="F173" s="37" t="s">
        <v>2676</v>
      </c>
      <c r="G173" s="37" t="s">
        <v>386</v>
      </c>
      <c r="H173" s="39" t="s">
        <v>2675</v>
      </c>
      <c r="I173" s="40">
        <v>42943</v>
      </c>
      <c r="J173" s="65">
        <v>37.142857142857146</v>
      </c>
      <c r="K173" s="40">
        <v>43203</v>
      </c>
      <c r="L173" s="50"/>
      <c r="M173" s="65" t="str">
        <f t="shared" si="47"/>
        <v>Y</v>
      </c>
      <c r="N173" s="65">
        <f t="shared" si="48"/>
        <v>13.142857142857146</v>
      </c>
    </row>
    <row r="174" spans="1:14" ht="38.25">
      <c r="A174" s="196">
        <v>22</v>
      </c>
      <c r="B174" s="196">
        <v>15</v>
      </c>
      <c r="C174" s="37">
        <v>666</v>
      </c>
      <c r="D174" s="38" t="s">
        <v>2867</v>
      </c>
      <c r="E174" s="37" t="s">
        <v>230</v>
      </c>
      <c r="F174" s="37" t="s">
        <v>2897</v>
      </c>
      <c r="G174" s="37" t="s">
        <v>384</v>
      </c>
      <c r="H174" s="39" t="s">
        <v>2876</v>
      </c>
      <c r="I174" s="40">
        <v>43049</v>
      </c>
      <c r="J174" s="65">
        <v>19.857142857142858</v>
      </c>
      <c r="K174" s="40">
        <v>43188</v>
      </c>
      <c r="L174" s="50"/>
      <c r="M174" s="65" t="str">
        <f t="shared" si="47"/>
        <v>N</v>
      </c>
      <c r="N174" s="65" t="str">
        <f t="shared" si="48"/>
        <v>-</v>
      </c>
    </row>
    <row r="175" spans="1:14" ht="38.25">
      <c r="A175" s="196">
        <v>22</v>
      </c>
      <c r="B175" s="196">
        <v>14</v>
      </c>
      <c r="C175" s="37">
        <v>547</v>
      </c>
      <c r="D175" s="38" t="s">
        <v>2097</v>
      </c>
      <c r="E175" s="37" t="s">
        <v>230</v>
      </c>
      <c r="F175" s="37" t="s">
        <v>2098</v>
      </c>
      <c r="G175" s="37" t="s">
        <v>2086</v>
      </c>
      <c r="H175" s="39" t="s">
        <v>2099</v>
      </c>
      <c r="I175" s="40">
        <v>42529</v>
      </c>
      <c r="J175" s="65">
        <v>94.142857142857139</v>
      </c>
      <c r="K175" s="40">
        <v>43188</v>
      </c>
      <c r="L175" s="50">
        <v>42685</v>
      </c>
      <c r="M175" s="65" t="str">
        <f t="shared" si="47"/>
        <v>Y</v>
      </c>
      <c r="N175" s="65">
        <f t="shared" si="48"/>
        <v>70.142857142857139</v>
      </c>
    </row>
    <row r="176" spans="1:14" ht="28.5">
      <c r="A176" s="196">
        <v>22</v>
      </c>
      <c r="B176" s="196">
        <v>13</v>
      </c>
      <c r="C176" s="37">
        <v>599</v>
      </c>
      <c r="D176" s="38" t="s">
        <v>2399</v>
      </c>
      <c r="E176" s="37" t="s">
        <v>95</v>
      </c>
      <c r="F176" s="37" t="s">
        <v>2411</v>
      </c>
      <c r="G176" s="37" t="s">
        <v>388</v>
      </c>
      <c r="H176" s="39" t="s">
        <v>2403</v>
      </c>
      <c r="I176" s="40">
        <v>42779</v>
      </c>
      <c r="J176" s="65">
        <v>58.142857142857146</v>
      </c>
      <c r="K176" s="40">
        <v>43186</v>
      </c>
      <c r="L176" s="50">
        <v>42986</v>
      </c>
      <c r="M176" s="65" t="str">
        <f t="shared" si="47"/>
        <v>Y</v>
      </c>
      <c r="N176" s="65">
        <f t="shared" si="48"/>
        <v>34.142857142857146</v>
      </c>
    </row>
    <row r="177" spans="1:14" ht="38.25">
      <c r="A177" s="196">
        <v>22</v>
      </c>
      <c r="B177" s="196">
        <v>12</v>
      </c>
      <c r="C177" s="37">
        <v>595</v>
      </c>
      <c r="D177" s="38" t="s">
        <v>2372</v>
      </c>
      <c r="E177" s="37" t="s">
        <v>230</v>
      </c>
      <c r="F177" s="37" t="s">
        <v>2375</v>
      </c>
      <c r="G177" s="37" t="s">
        <v>383</v>
      </c>
      <c r="H177" s="39" t="s">
        <v>2376</v>
      </c>
      <c r="I177" s="40">
        <v>42767</v>
      </c>
      <c r="J177" s="65">
        <v>57.857142857142854</v>
      </c>
      <c r="K177" s="40">
        <v>43172</v>
      </c>
      <c r="L177" s="50"/>
      <c r="M177" s="65" t="str">
        <f t="shared" si="47"/>
        <v>Y</v>
      </c>
      <c r="N177" s="65">
        <f t="shared" si="48"/>
        <v>33.857142857142854</v>
      </c>
    </row>
    <row r="178" spans="1:14" ht="42.75">
      <c r="A178" s="196">
        <v>22</v>
      </c>
      <c r="B178" s="196">
        <v>11</v>
      </c>
      <c r="C178" s="37">
        <v>647</v>
      </c>
      <c r="D178" s="38" t="s">
        <v>2749</v>
      </c>
      <c r="E178" s="37" t="s">
        <v>230</v>
      </c>
      <c r="F178" s="37" t="s">
        <v>2751</v>
      </c>
      <c r="G178" s="37" t="s">
        <v>394</v>
      </c>
      <c r="H178" s="39" t="s">
        <v>2753</v>
      </c>
      <c r="I178" s="40">
        <v>42982</v>
      </c>
      <c r="J178" s="65">
        <f t="shared" ref="J178" si="49">(K178-I178)/7</f>
        <v>26.428571428571427</v>
      </c>
      <c r="K178" s="40">
        <v>43167</v>
      </c>
      <c r="L178" s="50"/>
      <c r="M178" s="65" t="str">
        <f t="shared" si="47"/>
        <v>Y</v>
      </c>
      <c r="N178" s="65">
        <f t="shared" si="48"/>
        <v>2.428571428571427</v>
      </c>
    </row>
    <row r="179" spans="1:14" ht="28.5">
      <c r="A179" s="196">
        <v>22</v>
      </c>
      <c r="B179" s="196">
        <v>10</v>
      </c>
      <c r="C179" s="37">
        <v>673</v>
      </c>
      <c r="D179" s="38" t="s">
        <v>2889</v>
      </c>
      <c r="E179" s="37" t="s">
        <v>230</v>
      </c>
      <c r="F179" s="37" t="s">
        <v>2890</v>
      </c>
      <c r="G179" s="37" t="s">
        <v>2087</v>
      </c>
      <c r="H179" s="39" t="s">
        <v>2896</v>
      </c>
      <c r="I179" s="40">
        <v>43066</v>
      </c>
      <c r="J179" s="65">
        <f t="shared" ref="J179" si="50">(K179-I179)/7</f>
        <v>12</v>
      </c>
      <c r="K179" s="40">
        <v>43150</v>
      </c>
      <c r="L179" s="50"/>
      <c r="M179" s="65" t="str">
        <f t="shared" si="47"/>
        <v>N</v>
      </c>
      <c r="N179" s="65" t="str">
        <f t="shared" si="48"/>
        <v>-</v>
      </c>
    </row>
    <row r="180" spans="1:14" ht="28.5">
      <c r="A180" s="196">
        <v>22</v>
      </c>
      <c r="B180" s="196">
        <v>9</v>
      </c>
      <c r="C180" s="37">
        <v>628</v>
      </c>
      <c r="D180" s="38" t="s">
        <v>2612</v>
      </c>
      <c r="E180" s="37" t="s">
        <v>230</v>
      </c>
      <c r="F180" s="37" t="s">
        <v>2477</v>
      </c>
      <c r="G180" s="37" t="s">
        <v>380</v>
      </c>
      <c r="H180" s="39" t="s">
        <v>2622</v>
      </c>
      <c r="I180" s="40">
        <v>42900</v>
      </c>
      <c r="J180" s="65">
        <f t="shared" ref="J180:J182" si="51">(K180-I180)/7</f>
        <v>34.857142857142854</v>
      </c>
      <c r="K180" s="40">
        <v>43144</v>
      </c>
      <c r="L180" s="50"/>
      <c r="M180" s="65" t="str">
        <f t="shared" si="47"/>
        <v>Y</v>
      </c>
      <c r="N180" s="65">
        <f t="shared" si="48"/>
        <v>10.857142857142854</v>
      </c>
    </row>
    <row r="181" spans="1:14" ht="51">
      <c r="A181" s="196">
        <v>22</v>
      </c>
      <c r="B181" s="196">
        <v>8</v>
      </c>
      <c r="C181" s="37">
        <v>573</v>
      </c>
      <c r="D181" s="38" t="s">
        <v>2231</v>
      </c>
      <c r="E181" s="37" t="s">
        <v>230</v>
      </c>
      <c r="F181" s="37" t="s">
        <v>2232</v>
      </c>
      <c r="G181" s="37" t="s">
        <v>384</v>
      </c>
      <c r="H181" s="39" t="s">
        <v>2237</v>
      </c>
      <c r="I181" s="40">
        <v>42646</v>
      </c>
      <c r="J181" s="65">
        <f t="shared" si="51"/>
        <v>71.142857142857139</v>
      </c>
      <c r="K181" s="40">
        <v>43144</v>
      </c>
      <c r="L181" s="50">
        <v>42996</v>
      </c>
      <c r="M181" s="65" t="str">
        <f t="shared" si="47"/>
        <v>Y</v>
      </c>
      <c r="N181" s="65">
        <f t="shared" si="48"/>
        <v>47.142857142857139</v>
      </c>
    </row>
    <row r="182" spans="1:14" ht="51">
      <c r="A182" s="196">
        <v>22</v>
      </c>
      <c r="B182" s="196">
        <v>7</v>
      </c>
      <c r="C182" s="37">
        <v>536</v>
      </c>
      <c r="D182" s="38" t="s">
        <v>1995</v>
      </c>
      <c r="E182" s="37" t="s">
        <v>230</v>
      </c>
      <c r="F182" s="37" t="s">
        <v>1996</v>
      </c>
      <c r="G182" s="37" t="s">
        <v>380</v>
      </c>
      <c r="H182" s="39" t="s">
        <v>2858</v>
      </c>
      <c r="I182" s="40">
        <v>42426</v>
      </c>
      <c r="J182" s="65">
        <f t="shared" si="51"/>
        <v>101.57142857142857</v>
      </c>
      <c r="K182" s="40">
        <v>43137</v>
      </c>
      <c r="L182" s="50">
        <v>42668</v>
      </c>
      <c r="M182" s="65" t="str">
        <f t="shared" si="47"/>
        <v>Y</v>
      </c>
      <c r="N182" s="65">
        <f t="shared" si="48"/>
        <v>77.571428571428569</v>
      </c>
    </row>
    <row r="183" spans="1:14" ht="28.5">
      <c r="A183" s="196">
        <v>22</v>
      </c>
      <c r="B183" s="196">
        <v>6</v>
      </c>
      <c r="C183" s="37">
        <v>655</v>
      </c>
      <c r="D183" s="38" t="s">
        <v>2791</v>
      </c>
      <c r="E183" s="37" t="s">
        <v>276</v>
      </c>
      <c r="F183" s="37" t="s">
        <v>2792</v>
      </c>
      <c r="G183" s="37" t="s">
        <v>384</v>
      </c>
      <c r="H183" s="39" t="s">
        <v>2793</v>
      </c>
      <c r="I183" s="40">
        <v>43000</v>
      </c>
      <c r="J183" s="65">
        <f t="shared" ref="J183:J184" si="52">(K183-I183)/7</f>
        <v>19</v>
      </c>
      <c r="K183" s="40">
        <v>43133</v>
      </c>
      <c r="L183" s="50"/>
      <c r="M183" s="65" t="str">
        <f t="shared" si="47"/>
        <v>N</v>
      </c>
      <c r="N183" s="65" t="str">
        <f t="shared" si="48"/>
        <v>-</v>
      </c>
    </row>
    <row r="184" spans="1:14" ht="51">
      <c r="A184" s="196">
        <v>22</v>
      </c>
      <c r="B184" s="196">
        <v>5</v>
      </c>
      <c r="C184" s="37">
        <v>627</v>
      </c>
      <c r="D184" s="38" t="s">
        <v>2692</v>
      </c>
      <c r="E184" s="37" t="s">
        <v>230</v>
      </c>
      <c r="F184" s="37" t="s">
        <v>2597</v>
      </c>
      <c r="G184" s="37" t="s">
        <v>386</v>
      </c>
      <c r="H184" s="39" t="s">
        <v>2602</v>
      </c>
      <c r="I184" s="40">
        <v>42898</v>
      </c>
      <c r="J184" s="65">
        <f t="shared" si="52"/>
        <v>33.285714285714285</v>
      </c>
      <c r="K184" s="40">
        <v>43131</v>
      </c>
      <c r="L184" s="50"/>
      <c r="M184" s="65" t="str">
        <f t="shared" si="47"/>
        <v>Y</v>
      </c>
      <c r="N184" s="65">
        <f t="shared" si="48"/>
        <v>9.2857142857142847</v>
      </c>
    </row>
    <row r="185" spans="1:14" ht="28.5">
      <c r="A185" s="196">
        <v>22</v>
      </c>
      <c r="B185" s="196">
        <v>4</v>
      </c>
      <c r="C185" s="37">
        <v>662</v>
      </c>
      <c r="D185" s="38" t="s">
        <v>2841</v>
      </c>
      <c r="E185" s="37" t="s">
        <v>230</v>
      </c>
      <c r="F185" s="37" t="s">
        <v>2844</v>
      </c>
      <c r="G185" s="37" t="s">
        <v>384</v>
      </c>
      <c r="H185" s="39" t="s">
        <v>2847</v>
      </c>
      <c r="I185" s="40">
        <v>43034</v>
      </c>
      <c r="J185" s="65">
        <f t="shared" ref="J185" si="53">(K185-I185)/7</f>
        <v>13.857142857142858</v>
      </c>
      <c r="K185" s="40">
        <v>43131</v>
      </c>
      <c r="L185" s="50"/>
      <c r="M185" s="65" t="str">
        <f t="shared" si="47"/>
        <v>N</v>
      </c>
      <c r="N185" s="65" t="str">
        <f t="shared" si="48"/>
        <v>-</v>
      </c>
    </row>
    <row r="186" spans="1:14" ht="28.5">
      <c r="A186" s="196">
        <v>22</v>
      </c>
      <c r="B186" s="196">
        <v>3</v>
      </c>
      <c r="C186" s="37" t="s">
        <v>2829</v>
      </c>
      <c r="D186" s="38" t="s">
        <v>2763</v>
      </c>
      <c r="E186" s="37" t="s">
        <v>230</v>
      </c>
      <c r="F186" s="37" t="s">
        <v>2760</v>
      </c>
      <c r="G186" s="37" t="s">
        <v>626</v>
      </c>
      <c r="H186" s="39" t="s">
        <v>2764</v>
      </c>
      <c r="I186" s="40">
        <v>42989</v>
      </c>
      <c r="J186" s="65">
        <f t="shared" ref="J186:J187" si="54">(K186-I186)/7</f>
        <v>18.428571428571427</v>
      </c>
      <c r="K186" s="40">
        <v>43118</v>
      </c>
      <c r="L186" s="50"/>
      <c r="M186" s="65" t="str">
        <f t="shared" si="47"/>
        <v>N</v>
      </c>
      <c r="N186" s="65" t="str">
        <f t="shared" si="48"/>
        <v>-</v>
      </c>
    </row>
    <row r="187" spans="1:14" ht="42.75">
      <c r="A187" s="196">
        <v>22</v>
      </c>
      <c r="B187" s="196">
        <v>2</v>
      </c>
      <c r="C187" s="37">
        <v>615</v>
      </c>
      <c r="D187" s="38" t="s">
        <v>2497</v>
      </c>
      <c r="E187" s="37" t="s">
        <v>230</v>
      </c>
      <c r="F187" s="37" t="s">
        <v>2507</v>
      </c>
      <c r="G187" s="37" t="s">
        <v>380</v>
      </c>
      <c r="H187" s="39" t="s">
        <v>2500</v>
      </c>
      <c r="I187" s="40">
        <v>42830</v>
      </c>
      <c r="J187" s="65">
        <f t="shared" si="54"/>
        <v>40</v>
      </c>
      <c r="K187" s="40">
        <v>43110</v>
      </c>
      <c r="L187" s="50"/>
      <c r="M187" s="65" t="str">
        <f t="shared" si="47"/>
        <v>Y</v>
      </c>
      <c r="N187" s="65">
        <f t="shared" si="48"/>
        <v>16</v>
      </c>
    </row>
    <row r="188" spans="1:14" ht="42.75">
      <c r="A188" s="196">
        <v>22</v>
      </c>
      <c r="B188" s="196">
        <v>1</v>
      </c>
      <c r="C188" s="37">
        <v>624</v>
      </c>
      <c r="D188" s="38" t="s">
        <v>2586</v>
      </c>
      <c r="E188" s="37" t="s">
        <v>95</v>
      </c>
      <c r="F188" s="37" t="s">
        <v>2587</v>
      </c>
      <c r="G188" s="37" t="s">
        <v>2086</v>
      </c>
      <c r="H188" s="39" t="s">
        <v>2590</v>
      </c>
      <c r="I188" s="40">
        <v>42884</v>
      </c>
      <c r="J188" s="65">
        <f t="shared" ref="J188" si="55">(K188-I188)/7</f>
        <v>31.428571428571427</v>
      </c>
      <c r="K188" s="40">
        <v>43104</v>
      </c>
      <c r="L188" s="50"/>
      <c r="M188" s="65" t="str">
        <f t="shared" si="47"/>
        <v>Y</v>
      </c>
      <c r="N188" s="65">
        <f t="shared" si="48"/>
        <v>7.428571428571427</v>
      </c>
    </row>
    <row r="189" spans="1:14" ht="15">
      <c r="A189" s="281" t="s">
        <v>2332</v>
      </c>
      <c r="B189" s="280"/>
      <c r="C189" s="280"/>
      <c r="D189" s="280"/>
      <c r="E189" s="280"/>
      <c r="F189" s="280"/>
      <c r="G189" s="280"/>
      <c r="H189" s="280"/>
      <c r="I189" s="280"/>
      <c r="J189" s="280"/>
      <c r="K189" s="327"/>
      <c r="L189" s="280"/>
      <c r="M189" s="56"/>
      <c r="N189" s="282"/>
    </row>
    <row r="190" spans="1:14" ht="57">
      <c r="A190" s="196">
        <v>21</v>
      </c>
      <c r="B190" s="196">
        <v>81</v>
      </c>
      <c r="C190" s="37">
        <v>652</v>
      </c>
      <c r="D190" s="38" t="s">
        <v>2778</v>
      </c>
      <c r="E190" s="37" t="s">
        <v>230</v>
      </c>
      <c r="F190" s="37" t="s">
        <v>2782</v>
      </c>
      <c r="G190" s="37" t="s">
        <v>388</v>
      </c>
      <c r="H190" s="39" t="s">
        <v>2786</v>
      </c>
      <c r="I190" s="40">
        <v>42996</v>
      </c>
      <c r="J190" s="65">
        <f t="shared" ref="J190" si="56">(K190-I190)/7</f>
        <v>13.571428571428571</v>
      </c>
      <c r="K190" s="40">
        <v>43091</v>
      </c>
      <c r="L190" s="50"/>
      <c r="M190" s="65" t="str">
        <f t="shared" si="47"/>
        <v>N</v>
      </c>
      <c r="N190" s="65" t="str">
        <f t="shared" si="48"/>
        <v>-</v>
      </c>
    </row>
    <row r="191" spans="1:14" ht="28.5">
      <c r="A191" s="196">
        <v>21</v>
      </c>
      <c r="B191" s="196">
        <v>80</v>
      </c>
      <c r="C191" s="37">
        <v>633</v>
      </c>
      <c r="D191" s="38" t="s">
        <v>2637</v>
      </c>
      <c r="E191" s="37" t="s">
        <v>351</v>
      </c>
      <c r="F191" s="37" t="s">
        <v>2636</v>
      </c>
      <c r="G191" s="37" t="s">
        <v>388</v>
      </c>
      <c r="H191" s="39" t="s">
        <v>2643</v>
      </c>
      <c r="I191" s="40">
        <v>42921</v>
      </c>
      <c r="J191" s="65">
        <f t="shared" ref="J191" si="57">(K191-I191)/7</f>
        <v>24.285714285714285</v>
      </c>
      <c r="K191" s="40">
        <v>43091</v>
      </c>
      <c r="L191" s="50"/>
      <c r="M191" s="65" t="str">
        <f t="shared" si="47"/>
        <v>Y</v>
      </c>
      <c r="N191" s="65">
        <f t="shared" si="48"/>
        <v>0.2857142857142847</v>
      </c>
    </row>
    <row r="192" spans="1:14" ht="28.5">
      <c r="A192" s="196">
        <v>21</v>
      </c>
      <c r="B192" s="196">
        <v>79</v>
      </c>
      <c r="C192" s="37">
        <v>612</v>
      </c>
      <c r="D192" s="38" t="s">
        <v>2485</v>
      </c>
      <c r="E192" s="37" t="s">
        <v>95</v>
      </c>
      <c r="F192" s="37" t="s">
        <v>2486</v>
      </c>
      <c r="G192" s="37" t="s">
        <v>394</v>
      </c>
      <c r="H192" s="39" t="s">
        <v>2489</v>
      </c>
      <c r="I192" s="40">
        <v>42821</v>
      </c>
      <c r="J192" s="65">
        <f t="shared" ref="J192" si="58">(K192-I192)/7</f>
        <v>38.571428571428569</v>
      </c>
      <c r="K192" s="40">
        <v>43091</v>
      </c>
      <c r="L192" s="50"/>
      <c r="M192" s="65" t="str">
        <f t="shared" si="47"/>
        <v>Y</v>
      </c>
      <c r="N192" s="65">
        <f t="shared" si="48"/>
        <v>14.571428571428569</v>
      </c>
    </row>
    <row r="193" spans="1:14" ht="38.25">
      <c r="A193" s="196">
        <v>21</v>
      </c>
      <c r="B193" s="196">
        <v>78</v>
      </c>
      <c r="C193" s="37">
        <v>589</v>
      </c>
      <c r="D193" s="38" t="s">
        <v>2348</v>
      </c>
      <c r="E193" s="37" t="s">
        <v>351</v>
      </c>
      <c r="F193" s="37" t="s">
        <v>2349</v>
      </c>
      <c r="G193" s="37" t="s">
        <v>2086</v>
      </c>
      <c r="H193" s="39" t="s">
        <v>2388</v>
      </c>
      <c r="I193" s="40">
        <v>42745</v>
      </c>
      <c r="J193" s="65">
        <f t="shared" ref="J193" si="59">(K193-I193)/7</f>
        <v>49.285714285714285</v>
      </c>
      <c r="K193" s="40">
        <v>43090</v>
      </c>
      <c r="L193" s="50">
        <v>42927</v>
      </c>
      <c r="M193" s="65" t="str">
        <f t="shared" si="47"/>
        <v>Y</v>
      </c>
      <c r="N193" s="65">
        <f t="shared" si="48"/>
        <v>25.285714285714285</v>
      </c>
    </row>
    <row r="194" spans="1:14" ht="28.5">
      <c r="A194" s="196">
        <v>21</v>
      </c>
      <c r="B194" s="196">
        <v>77</v>
      </c>
      <c r="C194" s="37">
        <v>632</v>
      </c>
      <c r="D194" s="38" t="s">
        <v>2646</v>
      </c>
      <c r="E194" s="37" t="s">
        <v>230</v>
      </c>
      <c r="F194" s="37" t="s">
        <v>2635</v>
      </c>
      <c r="G194" s="37" t="s">
        <v>394</v>
      </c>
      <c r="H194" s="39" t="s">
        <v>2642</v>
      </c>
      <c r="I194" s="40">
        <v>42921</v>
      </c>
      <c r="J194" s="65">
        <f t="shared" ref="J194:J195" si="60">(K194-I194)/7</f>
        <v>24.142857142857142</v>
      </c>
      <c r="K194" s="40">
        <v>43090</v>
      </c>
      <c r="L194" s="50"/>
      <c r="M194" s="65" t="str">
        <f t="shared" si="47"/>
        <v>Y</v>
      </c>
      <c r="N194" s="65">
        <f t="shared" si="48"/>
        <v>0.14285714285714235</v>
      </c>
    </row>
    <row r="195" spans="1:14" ht="28.5">
      <c r="A195" s="196">
        <v>21</v>
      </c>
      <c r="B195" s="196">
        <v>76</v>
      </c>
      <c r="C195" s="37">
        <v>648</v>
      </c>
      <c r="D195" s="38" t="s">
        <v>2750</v>
      </c>
      <c r="E195" s="37" t="s">
        <v>230</v>
      </c>
      <c r="F195" s="37" t="s">
        <v>2752</v>
      </c>
      <c r="G195" s="37" t="s">
        <v>1640</v>
      </c>
      <c r="H195" s="39" t="s">
        <v>2754</v>
      </c>
      <c r="I195" s="40">
        <v>42984</v>
      </c>
      <c r="J195" s="65">
        <f t="shared" si="60"/>
        <v>15.142857142857142</v>
      </c>
      <c r="K195" s="40">
        <v>43090</v>
      </c>
      <c r="L195" s="50"/>
      <c r="M195" s="65" t="str">
        <f t="shared" si="47"/>
        <v>N</v>
      </c>
      <c r="N195" s="65" t="str">
        <f t="shared" si="48"/>
        <v>-</v>
      </c>
    </row>
    <row r="196" spans="1:14" ht="42.75">
      <c r="A196" s="196">
        <v>21</v>
      </c>
      <c r="B196" s="196">
        <v>75</v>
      </c>
      <c r="C196" s="37">
        <v>643</v>
      </c>
      <c r="D196" s="38" t="s">
        <v>2719</v>
      </c>
      <c r="E196" s="37" t="s">
        <v>351</v>
      </c>
      <c r="F196" s="37" t="s">
        <v>2720</v>
      </c>
      <c r="G196" s="37" t="s">
        <v>394</v>
      </c>
      <c r="H196" s="39" t="s">
        <v>2729</v>
      </c>
      <c r="I196" s="40">
        <v>42969</v>
      </c>
      <c r="J196" s="65">
        <f t="shared" ref="J196" si="61">(K196-I196)/7</f>
        <v>16.142857142857142</v>
      </c>
      <c r="K196" s="40">
        <v>43082</v>
      </c>
      <c r="L196" s="50"/>
      <c r="M196" s="65" t="str">
        <f t="shared" si="47"/>
        <v>N</v>
      </c>
      <c r="N196" s="65" t="str">
        <f t="shared" si="48"/>
        <v>-</v>
      </c>
    </row>
    <row r="197" spans="1:14" ht="42.75">
      <c r="A197" s="196">
        <v>21</v>
      </c>
      <c r="B197" s="196">
        <v>74</v>
      </c>
      <c r="C197" s="37">
        <v>660</v>
      </c>
      <c r="D197" s="38" t="s">
        <v>2810</v>
      </c>
      <c r="E197" s="37" t="s">
        <v>230</v>
      </c>
      <c r="F197" s="37" t="s">
        <v>2813</v>
      </c>
      <c r="G197" s="37" t="s">
        <v>2087</v>
      </c>
      <c r="H197" s="39" t="s">
        <v>2816</v>
      </c>
      <c r="I197" s="40">
        <v>43017</v>
      </c>
      <c r="J197" s="65">
        <f t="shared" ref="J197" si="62">(K197-I197)/7</f>
        <v>9.1428571428571423</v>
      </c>
      <c r="K197" s="40">
        <v>43081</v>
      </c>
      <c r="L197" s="50"/>
      <c r="M197" s="65" t="str">
        <f t="shared" si="47"/>
        <v>N</v>
      </c>
      <c r="N197" s="65" t="str">
        <f t="shared" si="48"/>
        <v>-</v>
      </c>
    </row>
    <row r="198" spans="1:14" ht="25.5">
      <c r="A198" s="196">
        <v>21</v>
      </c>
      <c r="B198" s="196">
        <v>73</v>
      </c>
      <c r="C198" s="37">
        <v>656</v>
      </c>
      <c r="D198" s="38" t="s">
        <v>2794</v>
      </c>
      <c r="E198" s="37" t="s">
        <v>230</v>
      </c>
      <c r="F198" s="37" t="s">
        <v>2795</v>
      </c>
      <c r="G198" s="37" t="s">
        <v>384</v>
      </c>
      <c r="H198" s="39" t="s">
        <v>2793</v>
      </c>
      <c r="I198" s="40">
        <v>43005</v>
      </c>
      <c r="J198" s="65">
        <f t="shared" ref="J198:J199" si="63">(K198-I198)/7</f>
        <v>10</v>
      </c>
      <c r="K198" s="40">
        <v>43075</v>
      </c>
      <c r="L198" s="50"/>
      <c r="M198" s="65" t="str">
        <f t="shared" si="47"/>
        <v>N</v>
      </c>
      <c r="N198" s="65" t="str">
        <f t="shared" si="48"/>
        <v>-</v>
      </c>
    </row>
    <row r="199" spans="1:14" ht="57">
      <c r="A199" s="196">
        <v>21</v>
      </c>
      <c r="B199" s="196">
        <v>72</v>
      </c>
      <c r="C199" s="37">
        <v>618</v>
      </c>
      <c r="D199" s="38" t="s">
        <v>2533</v>
      </c>
      <c r="E199" s="37" t="s">
        <v>230</v>
      </c>
      <c r="F199" s="37" t="s">
        <v>2535</v>
      </c>
      <c r="G199" s="37" t="s">
        <v>394</v>
      </c>
      <c r="H199" s="39" t="s">
        <v>2534</v>
      </c>
      <c r="I199" s="40">
        <v>42860</v>
      </c>
      <c r="J199" s="65">
        <f t="shared" si="63"/>
        <v>30.571428571428573</v>
      </c>
      <c r="K199" s="40">
        <v>43074</v>
      </c>
      <c r="L199" s="50"/>
      <c r="M199" s="65" t="str">
        <f t="shared" si="47"/>
        <v>Y</v>
      </c>
      <c r="N199" s="65">
        <f t="shared" si="48"/>
        <v>6.571428571428573</v>
      </c>
    </row>
    <row r="200" spans="1:14" ht="42.75">
      <c r="A200" s="196">
        <v>21</v>
      </c>
      <c r="B200" s="196">
        <v>71</v>
      </c>
      <c r="C200" s="37">
        <v>622</v>
      </c>
      <c r="D200" s="38" t="s">
        <v>2576</v>
      </c>
      <c r="E200" s="37" t="s">
        <v>276</v>
      </c>
      <c r="F200" s="37" t="s">
        <v>2577</v>
      </c>
      <c r="G200" s="37" t="s">
        <v>380</v>
      </c>
      <c r="H200" s="39" t="s">
        <v>2578</v>
      </c>
      <c r="I200" s="40">
        <v>42877</v>
      </c>
      <c r="J200" s="65">
        <f t="shared" ref="J200" si="64">(K200-I200)/7</f>
        <v>28.142857142857142</v>
      </c>
      <c r="K200" s="40">
        <v>43074</v>
      </c>
      <c r="L200" s="50"/>
      <c r="M200" s="65" t="str">
        <f t="shared" si="47"/>
        <v>Y</v>
      </c>
      <c r="N200" s="65">
        <f t="shared" si="48"/>
        <v>4.1428571428571423</v>
      </c>
    </row>
    <row r="201" spans="1:14" ht="42.75">
      <c r="A201" s="196">
        <v>21</v>
      </c>
      <c r="B201" s="196">
        <v>70</v>
      </c>
      <c r="C201" s="37">
        <v>616</v>
      </c>
      <c r="D201" s="38" t="s">
        <v>2520</v>
      </c>
      <c r="E201" s="37" t="s">
        <v>230</v>
      </c>
      <c r="F201" s="37" t="s">
        <v>2522</v>
      </c>
      <c r="G201" s="37" t="s">
        <v>394</v>
      </c>
      <c r="H201" s="39" t="s">
        <v>2524</v>
      </c>
      <c r="I201" s="40">
        <v>42832</v>
      </c>
      <c r="J201" s="65">
        <f t="shared" ref="J201:J204" si="65">(K201-I201)/7</f>
        <v>34.571428571428569</v>
      </c>
      <c r="K201" s="40">
        <v>43074</v>
      </c>
      <c r="L201" s="50"/>
      <c r="M201" s="65" t="str">
        <f t="shared" si="47"/>
        <v>Y</v>
      </c>
      <c r="N201" s="65">
        <f t="shared" si="48"/>
        <v>10.571428571428569</v>
      </c>
    </row>
    <row r="202" spans="1:14" ht="28.5">
      <c r="A202" s="196">
        <v>21</v>
      </c>
      <c r="B202" s="196">
        <v>69</v>
      </c>
      <c r="C202" s="37">
        <v>635</v>
      </c>
      <c r="D202" s="38" t="s">
        <v>2657</v>
      </c>
      <c r="E202" s="37" t="s">
        <v>230</v>
      </c>
      <c r="F202" s="37" t="s">
        <v>2658</v>
      </c>
      <c r="G202" s="37" t="s">
        <v>388</v>
      </c>
      <c r="H202" s="39" t="s">
        <v>2662</v>
      </c>
      <c r="I202" s="40">
        <v>42935</v>
      </c>
      <c r="J202" s="65">
        <f t="shared" si="65"/>
        <v>19.142857142857142</v>
      </c>
      <c r="K202" s="40">
        <v>43069</v>
      </c>
      <c r="L202" s="50"/>
      <c r="M202" s="65" t="str">
        <f t="shared" si="47"/>
        <v>N</v>
      </c>
      <c r="N202" s="65" t="str">
        <f t="shared" si="48"/>
        <v>-</v>
      </c>
    </row>
    <row r="203" spans="1:14" ht="42.75">
      <c r="A203" s="196">
        <v>21</v>
      </c>
      <c r="B203" s="196">
        <v>68</v>
      </c>
      <c r="C203" s="37">
        <v>629</v>
      </c>
      <c r="D203" s="38" t="s">
        <v>2613</v>
      </c>
      <c r="E203" s="37" t="s">
        <v>230</v>
      </c>
      <c r="F203" s="37" t="s">
        <v>2614</v>
      </c>
      <c r="G203" s="37" t="s">
        <v>847</v>
      </c>
      <c r="H203" s="39" t="s">
        <v>2623</v>
      </c>
      <c r="I203" s="40">
        <v>42900</v>
      </c>
      <c r="J203" s="65">
        <f t="shared" si="65"/>
        <v>24</v>
      </c>
      <c r="K203" s="40">
        <v>43068</v>
      </c>
      <c r="L203" s="50"/>
      <c r="M203" s="65" t="str">
        <f t="shared" si="47"/>
        <v>N</v>
      </c>
      <c r="N203" s="65" t="str">
        <f t="shared" si="48"/>
        <v>-</v>
      </c>
    </row>
    <row r="204" spans="1:14" ht="25.5">
      <c r="A204" s="196">
        <v>21</v>
      </c>
      <c r="B204" s="196">
        <v>67</v>
      </c>
      <c r="C204" s="37">
        <v>603</v>
      </c>
      <c r="D204" s="38" t="s">
        <v>2409</v>
      </c>
      <c r="E204" s="37" t="s">
        <v>230</v>
      </c>
      <c r="F204" s="37" t="s">
        <v>1007</v>
      </c>
      <c r="G204" s="37" t="s">
        <v>394</v>
      </c>
      <c r="H204" s="39" t="s">
        <v>2410</v>
      </c>
      <c r="I204" s="40">
        <v>42780</v>
      </c>
      <c r="J204" s="65">
        <f t="shared" si="65"/>
        <v>40.428571428571431</v>
      </c>
      <c r="K204" s="40">
        <v>43063</v>
      </c>
      <c r="L204" s="50"/>
      <c r="M204" s="65" t="str">
        <f t="shared" si="47"/>
        <v>Y</v>
      </c>
      <c r="N204" s="65">
        <f t="shared" si="48"/>
        <v>16.428571428571431</v>
      </c>
    </row>
    <row r="205" spans="1:14" ht="42.75">
      <c r="A205" s="196">
        <v>21</v>
      </c>
      <c r="B205" s="196">
        <v>66</v>
      </c>
      <c r="C205" s="37">
        <v>567</v>
      </c>
      <c r="D205" s="38" t="s">
        <v>2190</v>
      </c>
      <c r="E205" s="37" t="s">
        <v>230</v>
      </c>
      <c r="F205" s="37" t="s">
        <v>1937</v>
      </c>
      <c r="G205" s="37" t="s">
        <v>384</v>
      </c>
      <c r="H205" s="39" t="s">
        <v>2191</v>
      </c>
      <c r="I205" s="40">
        <v>42611</v>
      </c>
      <c r="J205" s="65">
        <f t="shared" ref="J205:J207" si="66">(K205-I205)/7</f>
        <v>64</v>
      </c>
      <c r="K205" s="40">
        <v>43059</v>
      </c>
      <c r="L205" s="50">
        <v>42772</v>
      </c>
      <c r="M205" s="65" t="str">
        <f t="shared" si="47"/>
        <v>Y</v>
      </c>
      <c r="N205" s="65">
        <f t="shared" si="48"/>
        <v>40</v>
      </c>
    </row>
    <row r="206" spans="1:14" ht="28.5">
      <c r="A206" s="196">
        <v>21</v>
      </c>
      <c r="B206" s="196">
        <v>65</v>
      </c>
      <c r="C206" s="37">
        <v>611</v>
      </c>
      <c r="D206" s="38" t="s">
        <v>2476</v>
      </c>
      <c r="E206" s="37" t="s">
        <v>230</v>
      </c>
      <c r="F206" s="37" t="s">
        <v>2477</v>
      </c>
      <c r="G206" s="37" t="s">
        <v>386</v>
      </c>
      <c r="H206" s="39" t="s">
        <v>2481</v>
      </c>
      <c r="I206" s="40">
        <v>42811</v>
      </c>
      <c r="J206" s="65">
        <f t="shared" si="66"/>
        <v>33.571428571428569</v>
      </c>
      <c r="K206" s="40">
        <v>43046</v>
      </c>
      <c r="L206" s="50"/>
      <c r="M206" s="65" t="str">
        <f t="shared" si="47"/>
        <v>Y</v>
      </c>
      <c r="N206" s="65">
        <f t="shared" si="48"/>
        <v>9.5714285714285694</v>
      </c>
    </row>
    <row r="207" spans="1:14" ht="28.5">
      <c r="A207" s="196">
        <v>21</v>
      </c>
      <c r="B207" s="196">
        <v>64</v>
      </c>
      <c r="C207" s="37">
        <v>625</v>
      </c>
      <c r="D207" s="38" t="s">
        <v>2588</v>
      </c>
      <c r="E207" s="37" t="s">
        <v>230</v>
      </c>
      <c r="F207" s="37" t="s">
        <v>2589</v>
      </c>
      <c r="G207" s="37" t="s">
        <v>2087</v>
      </c>
      <c r="H207" s="39" t="s">
        <v>2591</v>
      </c>
      <c r="I207" s="40">
        <v>42892</v>
      </c>
      <c r="J207" s="65">
        <f t="shared" si="66"/>
        <v>21.857142857142858</v>
      </c>
      <c r="K207" s="40">
        <v>43045</v>
      </c>
      <c r="L207" s="50"/>
      <c r="M207" s="65" t="str">
        <f t="shared" si="47"/>
        <v>N</v>
      </c>
      <c r="N207" s="65" t="str">
        <f t="shared" si="48"/>
        <v>-</v>
      </c>
    </row>
    <row r="208" spans="1:14" ht="42.75">
      <c r="A208" s="196">
        <v>21</v>
      </c>
      <c r="B208" s="196">
        <v>63</v>
      </c>
      <c r="C208" s="37">
        <v>626</v>
      </c>
      <c r="D208" s="38" t="s">
        <v>2595</v>
      </c>
      <c r="E208" s="37" t="s">
        <v>277</v>
      </c>
      <c r="F208" s="37" t="s">
        <v>2596</v>
      </c>
      <c r="G208" s="37" t="s">
        <v>2087</v>
      </c>
      <c r="H208" s="39" t="s">
        <v>2601</v>
      </c>
      <c r="I208" s="40">
        <v>42898</v>
      </c>
      <c r="J208" s="65">
        <f t="shared" ref="J208" si="67">(K208-I208)/7</f>
        <v>19.285714285714285</v>
      </c>
      <c r="K208" s="40">
        <v>43033</v>
      </c>
      <c r="L208" s="50"/>
      <c r="M208" s="65" t="str">
        <f t="shared" si="47"/>
        <v>N</v>
      </c>
      <c r="N208" s="65" t="str">
        <f t="shared" si="48"/>
        <v>-</v>
      </c>
    </row>
    <row r="209" spans="1:14" ht="51">
      <c r="A209" s="196">
        <v>21</v>
      </c>
      <c r="B209" s="196">
        <v>62</v>
      </c>
      <c r="C209" s="37">
        <v>619</v>
      </c>
      <c r="D209" s="38" t="s">
        <v>2548</v>
      </c>
      <c r="E209" s="37" t="s">
        <v>230</v>
      </c>
      <c r="F209" s="37" t="s">
        <v>2549</v>
      </c>
      <c r="G209" s="37" t="s">
        <v>2086</v>
      </c>
      <c r="H209" s="39" t="s">
        <v>2550</v>
      </c>
      <c r="I209" s="40">
        <v>42860</v>
      </c>
      <c r="J209" s="65">
        <f t="shared" ref="J209" si="68">(K209-I209)/7</f>
        <v>24.714285714285715</v>
      </c>
      <c r="K209" s="40">
        <v>43033</v>
      </c>
      <c r="L209" s="50"/>
      <c r="M209" s="65" t="str">
        <f t="shared" si="47"/>
        <v>Y</v>
      </c>
      <c r="N209" s="65">
        <f t="shared" si="48"/>
        <v>0.7142857142857153</v>
      </c>
    </row>
    <row r="210" spans="1:14" ht="57">
      <c r="A210" s="196">
        <v>21</v>
      </c>
      <c r="B210" s="196">
        <v>61</v>
      </c>
      <c r="C210" s="37">
        <v>617</v>
      </c>
      <c r="D210" s="38" t="s">
        <v>2521</v>
      </c>
      <c r="E210" s="37" t="s">
        <v>230</v>
      </c>
      <c r="F210" s="37" t="s">
        <v>2523</v>
      </c>
      <c r="G210" s="37" t="s">
        <v>380</v>
      </c>
      <c r="H210" s="39" t="s">
        <v>2525</v>
      </c>
      <c r="I210" s="40">
        <v>42835</v>
      </c>
      <c r="J210" s="65">
        <f t="shared" ref="J210" si="69">(K210-I210)/7</f>
        <v>28.142857142857142</v>
      </c>
      <c r="K210" s="40">
        <v>43032</v>
      </c>
      <c r="L210" s="50"/>
      <c r="M210" s="65" t="str">
        <f t="shared" si="47"/>
        <v>Y</v>
      </c>
      <c r="N210" s="65">
        <f t="shared" si="48"/>
        <v>4.1428571428571423</v>
      </c>
    </row>
    <row r="211" spans="1:14" ht="38.25">
      <c r="A211" s="196">
        <v>21</v>
      </c>
      <c r="B211" s="196">
        <v>60</v>
      </c>
      <c r="C211" s="37">
        <v>621</v>
      </c>
      <c r="D211" s="38" t="s">
        <v>2557</v>
      </c>
      <c r="E211" s="37" t="s">
        <v>230</v>
      </c>
      <c r="F211" s="37" t="s">
        <v>2563</v>
      </c>
      <c r="G211" s="37" t="s">
        <v>2087</v>
      </c>
      <c r="H211" s="39" t="s">
        <v>2559</v>
      </c>
      <c r="I211" s="40">
        <v>42871</v>
      </c>
      <c r="J211" s="65">
        <f t="shared" ref="J211" si="70">(K211-I211)/7</f>
        <v>23</v>
      </c>
      <c r="K211" s="40">
        <v>43032</v>
      </c>
      <c r="L211" s="50"/>
      <c r="M211" s="65" t="str">
        <f t="shared" si="47"/>
        <v>N</v>
      </c>
      <c r="N211" s="65" t="str">
        <f t="shared" si="48"/>
        <v>-</v>
      </c>
    </row>
    <row r="212" spans="1:14" ht="42.75">
      <c r="A212" s="196">
        <v>21</v>
      </c>
      <c r="B212" s="196">
        <v>59</v>
      </c>
      <c r="C212" s="37">
        <v>646</v>
      </c>
      <c r="D212" s="38" t="s">
        <v>2724</v>
      </c>
      <c r="E212" s="37" t="s">
        <v>230</v>
      </c>
      <c r="F212" s="37" t="s">
        <v>2725</v>
      </c>
      <c r="G212" s="37" t="s">
        <v>1640</v>
      </c>
      <c r="H212" s="39" t="s">
        <v>2731</v>
      </c>
      <c r="I212" s="40">
        <v>42975</v>
      </c>
      <c r="J212" s="65">
        <f t="shared" ref="J212" si="71">(K212-I212)/7</f>
        <v>8</v>
      </c>
      <c r="K212" s="40">
        <v>43031</v>
      </c>
      <c r="L212" s="50"/>
      <c r="M212" s="65" t="str">
        <f t="shared" si="47"/>
        <v>N</v>
      </c>
      <c r="N212" s="65" t="str">
        <f t="shared" si="48"/>
        <v>-</v>
      </c>
    </row>
    <row r="213" spans="1:14" ht="28.5">
      <c r="A213" s="196">
        <v>21</v>
      </c>
      <c r="B213" s="196">
        <v>58</v>
      </c>
      <c r="C213" s="37">
        <v>597</v>
      </c>
      <c r="D213" s="38" t="s">
        <v>2380</v>
      </c>
      <c r="E213" s="37" t="s">
        <v>230</v>
      </c>
      <c r="F213" s="37" t="s">
        <v>2382</v>
      </c>
      <c r="G213" s="37" t="s">
        <v>2086</v>
      </c>
      <c r="H213" s="39" t="s">
        <v>2385</v>
      </c>
      <c r="I213" s="40">
        <v>42772</v>
      </c>
      <c r="J213" s="65">
        <f t="shared" ref="J213" si="72">(K213-I213)/7</f>
        <v>37</v>
      </c>
      <c r="K213" s="40">
        <v>43031</v>
      </c>
      <c r="L213" s="50">
        <v>42975</v>
      </c>
      <c r="M213" s="65" t="str">
        <f t="shared" si="47"/>
        <v>Y</v>
      </c>
      <c r="N213" s="65">
        <f t="shared" si="48"/>
        <v>13</v>
      </c>
    </row>
    <row r="214" spans="1:14" ht="28.5">
      <c r="A214" s="196">
        <v>21</v>
      </c>
      <c r="B214" s="196">
        <v>57</v>
      </c>
      <c r="C214" s="37">
        <v>639</v>
      </c>
      <c r="D214" s="38" t="s">
        <v>2683</v>
      </c>
      <c r="E214" s="37" t="s">
        <v>230</v>
      </c>
      <c r="F214" s="37" t="s">
        <v>2684</v>
      </c>
      <c r="G214" s="37" t="s">
        <v>386</v>
      </c>
      <c r="H214" s="39" t="s">
        <v>2734</v>
      </c>
      <c r="I214" s="40">
        <v>42950</v>
      </c>
      <c r="J214" s="65">
        <f t="shared" ref="J214" si="73">(K214-I214)/7</f>
        <v>9.8571428571428577</v>
      </c>
      <c r="K214" s="40">
        <v>43019</v>
      </c>
      <c r="L214" s="50"/>
      <c r="M214" s="65" t="str">
        <f t="shared" si="47"/>
        <v>N</v>
      </c>
      <c r="N214" s="65" t="str">
        <f t="shared" si="48"/>
        <v>-</v>
      </c>
    </row>
    <row r="215" spans="1:14" ht="28.5">
      <c r="A215" s="196">
        <v>21</v>
      </c>
      <c r="B215" s="196">
        <v>56</v>
      </c>
      <c r="C215" s="37">
        <v>608</v>
      </c>
      <c r="D215" s="38" t="s">
        <v>2470</v>
      </c>
      <c r="E215" s="37" t="s">
        <v>277</v>
      </c>
      <c r="F215" s="37" t="s">
        <v>2471</v>
      </c>
      <c r="G215" s="37" t="s">
        <v>388</v>
      </c>
      <c r="H215" s="39" t="s">
        <v>2478</v>
      </c>
      <c r="I215" s="40">
        <v>42809</v>
      </c>
      <c r="J215" s="65">
        <f t="shared" ref="J215" si="74">(K215-I215)/7</f>
        <v>29</v>
      </c>
      <c r="K215" s="40">
        <v>43012</v>
      </c>
      <c r="L215" s="50"/>
      <c r="M215" s="65" t="str">
        <f t="shared" si="47"/>
        <v>Y</v>
      </c>
      <c r="N215" s="65">
        <f t="shared" si="48"/>
        <v>5</v>
      </c>
    </row>
    <row r="216" spans="1:14" ht="28.5">
      <c r="A216" s="196">
        <v>21</v>
      </c>
      <c r="B216" s="196">
        <v>55</v>
      </c>
      <c r="C216" s="37">
        <v>602</v>
      </c>
      <c r="D216" s="38" t="s">
        <v>2691</v>
      </c>
      <c r="E216" s="37" t="s">
        <v>230</v>
      </c>
      <c r="F216" s="37" t="s">
        <v>2407</v>
      </c>
      <c r="G216" s="37" t="s">
        <v>1640</v>
      </c>
      <c r="H216" s="39" t="s">
        <v>2408</v>
      </c>
      <c r="I216" s="40">
        <v>42780</v>
      </c>
      <c r="J216" s="65">
        <f t="shared" ref="J216" si="75">(K216-I216)/7</f>
        <v>32.857142857142854</v>
      </c>
      <c r="K216" s="40">
        <v>43010</v>
      </c>
      <c r="L216" s="50"/>
      <c r="M216" s="65" t="str">
        <f t="shared" si="47"/>
        <v>Y</v>
      </c>
      <c r="N216" s="65">
        <f t="shared" si="48"/>
        <v>8.8571428571428541</v>
      </c>
    </row>
    <row r="217" spans="1:14" ht="42.75">
      <c r="A217" s="196">
        <v>21</v>
      </c>
      <c r="B217" s="196">
        <v>54</v>
      </c>
      <c r="C217" s="37">
        <v>634</v>
      </c>
      <c r="D217" s="38" t="s">
        <v>2649</v>
      </c>
      <c r="E217" s="37" t="s">
        <v>230</v>
      </c>
      <c r="F217" s="37" t="s">
        <v>2650</v>
      </c>
      <c r="G217" s="37" t="s">
        <v>386</v>
      </c>
      <c r="H217" s="39" t="s">
        <v>2654</v>
      </c>
      <c r="I217" s="40">
        <v>42928</v>
      </c>
      <c r="J217" s="65">
        <f t="shared" ref="J217" si="76">(K217-I217)/7</f>
        <v>11.714285714285714</v>
      </c>
      <c r="K217" s="40">
        <v>43010</v>
      </c>
      <c r="L217" s="50"/>
      <c r="M217" s="65" t="str">
        <f t="shared" si="47"/>
        <v>N</v>
      </c>
      <c r="N217" s="65" t="str">
        <f t="shared" si="48"/>
        <v>-</v>
      </c>
    </row>
    <row r="218" spans="1:14" ht="38.25">
      <c r="A218" s="196">
        <v>21</v>
      </c>
      <c r="B218" s="196">
        <v>53</v>
      </c>
      <c r="C218" s="37">
        <v>623</v>
      </c>
      <c r="D218" s="38" t="s">
        <v>2583</v>
      </c>
      <c r="E218" s="37" t="s">
        <v>230</v>
      </c>
      <c r="F218" s="37" t="s">
        <v>2584</v>
      </c>
      <c r="G218" s="37" t="s">
        <v>2087</v>
      </c>
      <c r="H218" s="39" t="s">
        <v>2585</v>
      </c>
      <c r="I218" s="40">
        <v>42880</v>
      </c>
      <c r="J218" s="65">
        <f t="shared" ref="J218" si="77">(K218-I218)/7</f>
        <v>17.571428571428573</v>
      </c>
      <c r="K218" s="40">
        <v>43003</v>
      </c>
      <c r="L218" s="50"/>
      <c r="M218" s="65" t="str">
        <f t="shared" si="47"/>
        <v>N</v>
      </c>
      <c r="N218" s="65" t="str">
        <f t="shared" si="48"/>
        <v>-</v>
      </c>
    </row>
    <row r="219" spans="1:14" ht="28.5">
      <c r="A219" s="196">
        <v>21</v>
      </c>
      <c r="B219" s="196">
        <v>52</v>
      </c>
      <c r="C219" s="37">
        <v>593</v>
      </c>
      <c r="D219" s="38" t="s">
        <v>2368</v>
      </c>
      <c r="E219" s="37" t="s">
        <v>277</v>
      </c>
      <c r="F219" s="37" t="s">
        <v>2369</v>
      </c>
      <c r="G219" s="37" t="s">
        <v>380</v>
      </c>
      <c r="H219" s="39" t="s">
        <v>2370</v>
      </c>
      <c r="I219" s="40">
        <v>42766</v>
      </c>
      <c r="J219" s="65">
        <f t="shared" ref="J219:J220" si="78">(K219-I219)/7</f>
        <v>32.428571428571431</v>
      </c>
      <c r="K219" s="40">
        <v>42993</v>
      </c>
      <c r="L219" s="50">
        <v>42956</v>
      </c>
      <c r="M219" s="65" t="str">
        <f t="shared" si="47"/>
        <v>Y</v>
      </c>
      <c r="N219" s="65">
        <f t="shared" si="48"/>
        <v>8.4285714285714306</v>
      </c>
    </row>
    <row r="220" spans="1:14" ht="28.5">
      <c r="A220" s="196">
        <v>21</v>
      </c>
      <c r="B220" s="196">
        <v>51</v>
      </c>
      <c r="C220" s="37">
        <v>614</v>
      </c>
      <c r="D220" s="38" t="s">
        <v>2496</v>
      </c>
      <c r="E220" s="37" t="s">
        <v>95</v>
      </c>
      <c r="F220" s="37" t="s">
        <v>2506</v>
      </c>
      <c r="G220" s="37" t="s">
        <v>2087</v>
      </c>
      <c r="H220" s="39" t="s">
        <v>2499</v>
      </c>
      <c r="I220" s="40">
        <v>42829</v>
      </c>
      <c r="J220" s="65">
        <f t="shared" si="78"/>
        <v>23</v>
      </c>
      <c r="K220" s="40">
        <v>42990</v>
      </c>
      <c r="L220" s="50"/>
      <c r="M220" s="65" t="str">
        <f t="shared" si="47"/>
        <v>N</v>
      </c>
      <c r="N220" s="65" t="str">
        <f t="shared" si="48"/>
        <v>-</v>
      </c>
    </row>
    <row r="221" spans="1:14" ht="42.75">
      <c r="A221" s="196">
        <v>21</v>
      </c>
      <c r="B221" s="196">
        <v>50</v>
      </c>
      <c r="C221" s="37">
        <v>607</v>
      </c>
      <c r="D221" s="38" t="s">
        <v>2453</v>
      </c>
      <c r="E221" s="37" t="s">
        <v>230</v>
      </c>
      <c r="F221" s="37" t="s">
        <v>2460</v>
      </c>
      <c r="G221" s="37" t="s">
        <v>388</v>
      </c>
      <c r="H221" s="39" t="s">
        <v>2456</v>
      </c>
      <c r="I221" s="40">
        <v>42807</v>
      </c>
      <c r="J221" s="65">
        <f t="shared" ref="J221" si="79">(K221-I221)/7</f>
        <v>25.428571428571427</v>
      </c>
      <c r="K221" s="40">
        <v>42985</v>
      </c>
      <c r="L221" s="50"/>
      <c r="M221" s="65" t="str">
        <f t="shared" si="47"/>
        <v>Y</v>
      </c>
      <c r="N221" s="65">
        <f t="shared" si="48"/>
        <v>1.428571428571427</v>
      </c>
    </row>
    <row r="222" spans="1:14" ht="51">
      <c r="A222" s="196">
        <v>21</v>
      </c>
      <c r="B222" s="196">
        <v>49</v>
      </c>
      <c r="C222" s="37">
        <v>543</v>
      </c>
      <c r="D222" s="38" t="s">
        <v>2050</v>
      </c>
      <c r="E222" s="37" t="s">
        <v>230</v>
      </c>
      <c r="F222" s="37" t="s">
        <v>2051</v>
      </c>
      <c r="G222" s="37" t="s">
        <v>847</v>
      </c>
      <c r="H222" s="39" t="s">
        <v>2054</v>
      </c>
      <c r="I222" s="40">
        <v>42489</v>
      </c>
      <c r="J222" s="65">
        <f t="shared" ref="J222" si="80">(K222-I222)/7</f>
        <v>70.428571428571431</v>
      </c>
      <c r="K222" s="40">
        <v>42982</v>
      </c>
      <c r="L222" s="50">
        <v>42591</v>
      </c>
      <c r="M222" s="65" t="str">
        <f t="shared" si="47"/>
        <v>Y</v>
      </c>
      <c r="N222" s="65">
        <f t="shared" si="48"/>
        <v>46.428571428571431</v>
      </c>
    </row>
    <row r="223" spans="1:14" ht="42.75">
      <c r="A223" s="196">
        <v>21</v>
      </c>
      <c r="B223" s="196">
        <v>48</v>
      </c>
      <c r="C223" s="37">
        <v>585</v>
      </c>
      <c r="D223" s="38" t="s">
        <v>2318</v>
      </c>
      <c r="E223" s="37" t="s">
        <v>230</v>
      </c>
      <c r="F223" s="37" t="s">
        <v>2319</v>
      </c>
      <c r="G223" s="37" t="s">
        <v>384</v>
      </c>
      <c r="H223" s="39" t="s">
        <v>2324</v>
      </c>
      <c r="I223" s="40">
        <v>42723</v>
      </c>
      <c r="J223" s="65">
        <f t="shared" ref="J223" si="81">(K223-I223)/7</f>
        <v>36.571428571428569</v>
      </c>
      <c r="K223" s="40">
        <v>42979</v>
      </c>
      <c r="L223" s="50">
        <v>42950</v>
      </c>
      <c r="M223" s="65" t="str">
        <f t="shared" si="47"/>
        <v>Y</v>
      </c>
      <c r="N223" s="65">
        <f t="shared" si="48"/>
        <v>12.571428571428569</v>
      </c>
    </row>
    <row r="224" spans="1:14" ht="28.5">
      <c r="A224" s="196">
        <v>21</v>
      </c>
      <c r="B224" s="196">
        <v>47</v>
      </c>
      <c r="C224" s="37">
        <v>601</v>
      </c>
      <c r="D224" s="38" t="s">
        <v>2402</v>
      </c>
      <c r="E224" s="37" t="s">
        <v>230</v>
      </c>
      <c r="F224" s="37" t="s">
        <v>2406</v>
      </c>
      <c r="G224" s="37" t="s">
        <v>384</v>
      </c>
      <c r="H224" s="39" t="s">
        <v>2405</v>
      </c>
      <c r="I224" s="40">
        <v>42780</v>
      </c>
      <c r="J224" s="65">
        <f t="shared" ref="J224:J227" si="82">(K224-I224)/7</f>
        <v>28.285714285714285</v>
      </c>
      <c r="K224" s="40">
        <v>42978</v>
      </c>
      <c r="L224" s="50"/>
      <c r="M224" s="65" t="str">
        <f t="shared" si="47"/>
        <v>Y</v>
      </c>
      <c r="N224" s="65">
        <f t="shared" si="48"/>
        <v>4.2857142857142847</v>
      </c>
    </row>
    <row r="225" spans="1:14" ht="28.5">
      <c r="A225" s="297">
        <v>21</v>
      </c>
      <c r="B225" s="297">
        <v>46</v>
      </c>
      <c r="C225" s="42">
        <v>610</v>
      </c>
      <c r="D225" s="298" t="s">
        <v>2474</v>
      </c>
      <c r="E225" s="42" t="s">
        <v>230</v>
      </c>
      <c r="F225" s="42" t="s">
        <v>2475</v>
      </c>
      <c r="G225" s="42" t="s">
        <v>2087</v>
      </c>
      <c r="H225" s="39" t="s">
        <v>2480</v>
      </c>
      <c r="I225" s="299">
        <v>42811</v>
      </c>
      <c r="J225" s="293">
        <f t="shared" si="82"/>
        <v>23.857142857142858</v>
      </c>
      <c r="K225" s="299">
        <v>42978</v>
      </c>
      <c r="L225" s="50"/>
      <c r="M225" s="65" t="str">
        <f t="shared" si="47"/>
        <v>N</v>
      </c>
      <c r="N225" s="65" t="str">
        <f t="shared" si="48"/>
        <v>-</v>
      </c>
    </row>
    <row r="226" spans="1:14" ht="51">
      <c r="A226" s="196">
        <v>21</v>
      </c>
      <c r="B226" s="196">
        <v>45</v>
      </c>
      <c r="C226" s="37">
        <v>606</v>
      </c>
      <c r="D226" s="38" t="s">
        <v>2452</v>
      </c>
      <c r="E226" s="37" t="s">
        <v>230</v>
      </c>
      <c r="F226" s="37" t="s">
        <v>2459</v>
      </c>
      <c r="G226" s="37" t="s">
        <v>847</v>
      </c>
      <c r="H226" s="39" t="s">
        <v>2455</v>
      </c>
      <c r="I226" s="40">
        <v>42804</v>
      </c>
      <c r="J226" s="65">
        <f t="shared" si="82"/>
        <v>24.714285714285715</v>
      </c>
      <c r="K226" s="40">
        <v>42977</v>
      </c>
      <c r="L226" s="50"/>
      <c r="M226" s="65" t="str">
        <f t="shared" si="47"/>
        <v>Y</v>
      </c>
      <c r="N226" s="65">
        <f t="shared" si="48"/>
        <v>0.7142857142857153</v>
      </c>
    </row>
    <row r="227" spans="1:14" ht="28.5">
      <c r="A227" s="196">
        <v>21</v>
      </c>
      <c r="B227" s="196">
        <v>44</v>
      </c>
      <c r="C227" s="37">
        <v>571</v>
      </c>
      <c r="D227" s="38" t="s">
        <v>2212</v>
      </c>
      <c r="E227" s="37" t="s">
        <v>230</v>
      </c>
      <c r="F227" s="37" t="s">
        <v>2213</v>
      </c>
      <c r="G227" s="37" t="s">
        <v>394</v>
      </c>
      <c r="H227" s="39" t="s">
        <v>2412</v>
      </c>
      <c r="I227" s="40">
        <v>42622</v>
      </c>
      <c r="J227" s="65">
        <f t="shared" si="82"/>
        <v>49.857142857142854</v>
      </c>
      <c r="K227" s="40">
        <v>42971</v>
      </c>
      <c r="L227" s="50"/>
      <c r="M227" s="65" t="str">
        <f t="shared" si="47"/>
        <v>Y</v>
      </c>
      <c r="N227" s="65">
        <f t="shared" si="48"/>
        <v>25.857142857142854</v>
      </c>
    </row>
    <row r="228" spans="1:14" ht="38.25">
      <c r="A228" s="196">
        <v>21</v>
      </c>
      <c r="B228" s="196">
        <v>43</v>
      </c>
      <c r="C228" s="37">
        <v>598</v>
      </c>
      <c r="D228" s="38" t="s">
        <v>2381</v>
      </c>
      <c r="E228" s="37" t="s">
        <v>351</v>
      </c>
      <c r="F228" s="37" t="s">
        <v>2383</v>
      </c>
      <c r="G228" s="37" t="s">
        <v>2086</v>
      </c>
      <c r="H228" s="39" t="s">
        <v>2386</v>
      </c>
      <c r="I228" s="40">
        <v>42773</v>
      </c>
      <c r="J228" s="65">
        <f t="shared" ref="J228" si="83">(K228-I228)/7</f>
        <v>27.142857142857142</v>
      </c>
      <c r="K228" s="40">
        <v>42963</v>
      </c>
      <c r="L228" s="50"/>
      <c r="M228" s="65" t="str">
        <f t="shared" si="47"/>
        <v>Y</v>
      </c>
      <c r="N228" s="65">
        <f t="shared" si="48"/>
        <v>3.1428571428571423</v>
      </c>
    </row>
    <row r="229" spans="1:14" ht="28.5">
      <c r="A229" s="196">
        <v>21</v>
      </c>
      <c r="B229" s="196">
        <v>42</v>
      </c>
      <c r="C229" s="37">
        <v>596</v>
      </c>
      <c r="D229" s="38" t="s">
        <v>2378</v>
      </c>
      <c r="E229" s="37" t="s">
        <v>351</v>
      </c>
      <c r="F229" s="37" t="s">
        <v>2379</v>
      </c>
      <c r="G229" s="37" t="s">
        <v>394</v>
      </c>
      <c r="H229" s="39" t="s">
        <v>2384</v>
      </c>
      <c r="I229" s="40">
        <v>42769</v>
      </c>
      <c r="J229" s="65">
        <f t="shared" ref="J229" si="84">(K229-I229)/7</f>
        <v>27.428571428571427</v>
      </c>
      <c r="K229" s="40">
        <v>42961</v>
      </c>
      <c r="L229" s="50"/>
      <c r="M229" s="65" t="str">
        <f t="shared" si="47"/>
        <v>Y</v>
      </c>
      <c r="N229" s="65">
        <f t="shared" si="48"/>
        <v>3.428571428571427</v>
      </c>
    </row>
    <row r="230" spans="1:14" ht="57">
      <c r="A230" s="196">
        <v>21</v>
      </c>
      <c r="B230" s="196">
        <v>41</v>
      </c>
      <c r="C230" s="37">
        <v>568</v>
      </c>
      <c r="D230" s="38" t="s">
        <v>2192</v>
      </c>
      <c r="E230" s="37" t="s">
        <v>351</v>
      </c>
      <c r="F230" s="37" t="s">
        <v>1811</v>
      </c>
      <c r="G230" s="37" t="s">
        <v>2086</v>
      </c>
      <c r="H230" s="39" t="s">
        <v>2193</v>
      </c>
      <c r="I230" s="40">
        <v>42611</v>
      </c>
      <c r="J230" s="65">
        <f t="shared" ref="J230" si="85">(K230-I230)/7</f>
        <v>49.428571428571431</v>
      </c>
      <c r="K230" s="40">
        <v>42957</v>
      </c>
      <c r="L230" s="50">
        <v>42775</v>
      </c>
      <c r="M230" s="65" t="str">
        <f t="shared" si="47"/>
        <v>Y</v>
      </c>
      <c r="N230" s="65">
        <f t="shared" si="48"/>
        <v>25.428571428571431</v>
      </c>
    </row>
    <row r="231" spans="1:14" ht="38.25">
      <c r="A231" s="196">
        <v>21</v>
      </c>
      <c r="B231" s="196">
        <v>40</v>
      </c>
      <c r="C231" s="37">
        <v>592</v>
      </c>
      <c r="D231" s="38" t="s">
        <v>2352</v>
      </c>
      <c r="E231" s="37" t="s">
        <v>230</v>
      </c>
      <c r="F231" s="37" t="s">
        <v>2356</v>
      </c>
      <c r="G231" s="37" t="s">
        <v>2086</v>
      </c>
      <c r="H231" s="39" t="s">
        <v>2354</v>
      </c>
      <c r="I231" s="40">
        <v>42753</v>
      </c>
      <c r="J231" s="65">
        <f t="shared" ref="J231" si="86">(K231-I231)/7</f>
        <v>28.285714285714285</v>
      </c>
      <c r="K231" s="40">
        <v>42951</v>
      </c>
      <c r="L231" s="50"/>
      <c r="M231" s="65" t="str">
        <f t="shared" si="47"/>
        <v>Y</v>
      </c>
      <c r="N231" s="65">
        <f t="shared" si="48"/>
        <v>4.2857142857142847</v>
      </c>
    </row>
    <row r="232" spans="1:14" ht="28.5">
      <c r="A232" s="196">
        <v>21</v>
      </c>
      <c r="B232" s="196">
        <v>39</v>
      </c>
      <c r="C232" s="37">
        <v>605</v>
      </c>
      <c r="D232" s="38" t="s">
        <v>2451</v>
      </c>
      <c r="E232" s="37" t="s">
        <v>230</v>
      </c>
      <c r="F232" s="37" t="s">
        <v>2458</v>
      </c>
      <c r="G232" s="37" t="s">
        <v>384</v>
      </c>
      <c r="H232" s="39" t="s">
        <v>2454</v>
      </c>
      <c r="I232" s="40">
        <v>42802</v>
      </c>
      <c r="J232" s="65">
        <f t="shared" ref="J232" si="87">(K232-I232)/7</f>
        <v>19.714285714285715</v>
      </c>
      <c r="K232" s="40">
        <v>42940</v>
      </c>
      <c r="L232" s="50"/>
      <c r="M232" s="65" t="str">
        <f t="shared" si="47"/>
        <v>N</v>
      </c>
      <c r="N232" s="65" t="str">
        <f t="shared" si="48"/>
        <v>-</v>
      </c>
    </row>
    <row r="233" spans="1:14" ht="38.25">
      <c r="A233" s="196">
        <v>21</v>
      </c>
      <c r="B233" s="196">
        <v>38</v>
      </c>
      <c r="C233" s="37">
        <v>584</v>
      </c>
      <c r="D233" s="38" t="s">
        <v>2307</v>
      </c>
      <c r="E233" s="37" t="s">
        <v>277</v>
      </c>
      <c r="F233" s="37" t="s">
        <v>2308</v>
      </c>
      <c r="G233" s="37" t="s">
        <v>384</v>
      </c>
      <c r="H233" s="39" t="s">
        <v>2309</v>
      </c>
      <c r="I233" s="40">
        <v>42716</v>
      </c>
      <c r="J233" s="65">
        <f t="shared" ref="J233" si="88">(K233-I233)/7</f>
        <v>29.142857142857142</v>
      </c>
      <c r="K233" s="40">
        <v>42920</v>
      </c>
      <c r="L233" s="50"/>
      <c r="M233" s="65" t="str">
        <f t="shared" si="47"/>
        <v>Y</v>
      </c>
      <c r="N233" s="65">
        <f t="shared" si="48"/>
        <v>5.1428571428571423</v>
      </c>
    </row>
    <row r="234" spans="1:14" ht="28.5">
      <c r="A234" s="196">
        <v>21</v>
      </c>
      <c r="B234" s="196">
        <v>37</v>
      </c>
      <c r="C234" s="37">
        <v>540</v>
      </c>
      <c r="D234" s="38" t="s">
        <v>2034</v>
      </c>
      <c r="E234" s="37" t="s">
        <v>230</v>
      </c>
      <c r="F234" s="37" t="s">
        <v>2035</v>
      </c>
      <c r="G234" s="37" t="s">
        <v>394</v>
      </c>
      <c r="H234" s="39" t="s">
        <v>2037</v>
      </c>
      <c r="I234" s="40">
        <v>42471</v>
      </c>
      <c r="J234" s="65">
        <f t="shared" ref="J234" si="89">(K234-I234)/7</f>
        <v>64.142857142857139</v>
      </c>
      <c r="K234" s="40">
        <v>42920</v>
      </c>
      <c r="L234" s="50">
        <v>42662</v>
      </c>
      <c r="M234" s="65" t="str">
        <f t="shared" ref="M234:M298" si="90">IF(J234&gt;24,"Y","N")</f>
        <v>Y</v>
      </c>
      <c r="N234" s="65">
        <f t="shared" ref="N234:N298" si="91">IF(M234="Y",J234-24,"-")</f>
        <v>40.142857142857139</v>
      </c>
    </row>
    <row r="235" spans="1:14" ht="28.5">
      <c r="A235" s="196">
        <v>21</v>
      </c>
      <c r="B235" s="196">
        <v>36</v>
      </c>
      <c r="C235" s="37">
        <v>580</v>
      </c>
      <c r="D235" s="38" t="s">
        <v>2283</v>
      </c>
      <c r="E235" s="37" t="s">
        <v>230</v>
      </c>
      <c r="F235" s="37" t="s">
        <v>2284</v>
      </c>
      <c r="G235" s="37" t="s">
        <v>394</v>
      </c>
      <c r="H235" s="39" t="s">
        <v>2285</v>
      </c>
      <c r="I235" s="40">
        <v>42683</v>
      </c>
      <c r="J235" s="65">
        <f t="shared" ref="J235" si="92">(K235-I235)/7</f>
        <v>33.142857142857146</v>
      </c>
      <c r="K235" s="40">
        <v>42915</v>
      </c>
      <c r="L235" s="50"/>
      <c r="M235" s="65" t="str">
        <f t="shared" si="90"/>
        <v>Y</v>
      </c>
      <c r="N235" s="65">
        <f t="shared" si="91"/>
        <v>9.1428571428571459</v>
      </c>
    </row>
    <row r="236" spans="1:14" ht="28.5">
      <c r="A236" s="196">
        <v>21</v>
      </c>
      <c r="B236" s="196">
        <v>35</v>
      </c>
      <c r="C236" s="37">
        <v>594</v>
      </c>
      <c r="D236" s="38" t="s">
        <v>2371</v>
      </c>
      <c r="E236" s="37" t="s">
        <v>230</v>
      </c>
      <c r="F236" s="37" t="s">
        <v>2373</v>
      </c>
      <c r="G236" s="37" t="s">
        <v>847</v>
      </c>
      <c r="H236" s="39" t="s">
        <v>2374</v>
      </c>
      <c r="I236" s="40">
        <v>42767</v>
      </c>
      <c r="J236" s="65">
        <f t="shared" ref="J236:J270" si="93">(K236-I236)/7</f>
        <v>20.142857142857142</v>
      </c>
      <c r="K236" s="40">
        <v>42908</v>
      </c>
      <c r="L236" s="50">
        <v>42892</v>
      </c>
      <c r="M236" s="65" t="str">
        <f t="shared" si="90"/>
        <v>N</v>
      </c>
      <c r="N236" s="65" t="str">
        <f t="shared" si="91"/>
        <v>-</v>
      </c>
    </row>
    <row r="237" spans="1:14" ht="57">
      <c r="A237" s="196">
        <v>21</v>
      </c>
      <c r="B237" s="196">
        <v>34</v>
      </c>
      <c r="C237" s="37">
        <v>587</v>
      </c>
      <c r="D237" s="38" t="s">
        <v>2321</v>
      </c>
      <c r="E237" s="37" t="s">
        <v>230</v>
      </c>
      <c r="F237" s="37" t="s">
        <v>2325</v>
      </c>
      <c r="G237" s="37" t="s">
        <v>386</v>
      </c>
      <c r="H237" s="39" t="s">
        <v>2414</v>
      </c>
      <c r="I237" s="40">
        <v>42725</v>
      </c>
      <c r="J237" s="65">
        <f t="shared" si="93"/>
        <v>26.142857142857142</v>
      </c>
      <c r="K237" s="40">
        <v>42908</v>
      </c>
      <c r="L237" s="50">
        <v>42887</v>
      </c>
      <c r="M237" s="65" t="str">
        <f t="shared" si="90"/>
        <v>Y</v>
      </c>
      <c r="N237" s="65">
        <f t="shared" si="91"/>
        <v>2.1428571428571423</v>
      </c>
    </row>
    <row r="238" spans="1:14" ht="42.75">
      <c r="A238" s="196">
        <v>21</v>
      </c>
      <c r="B238" s="196">
        <v>33</v>
      </c>
      <c r="C238" s="37">
        <v>591</v>
      </c>
      <c r="D238" s="38" t="s">
        <v>2351</v>
      </c>
      <c r="E238" s="37" t="s">
        <v>95</v>
      </c>
      <c r="F238" s="37" t="s">
        <v>2355</v>
      </c>
      <c r="G238" s="37" t="s">
        <v>2086</v>
      </c>
      <c r="H238" s="39" t="s">
        <v>2357</v>
      </c>
      <c r="I238" s="40">
        <v>42748</v>
      </c>
      <c r="J238" s="65">
        <f t="shared" si="93"/>
        <v>22.857142857142858</v>
      </c>
      <c r="K238" s="40">
        <v>42908</v>
      </c>
      <c r="L238" s="50">
        <v>42887</v>
      </c>
      <c r="M238" s="65" t="str">
        <f t="shared" si="90"/>
        <v>N</v>
      </c>
      <c r="N238" s="65" t="str">
        <f t="shared" si="91"/>
        <v>-</v>
      </c>
    </row>
    <row r="239" spans="1:14" ht="38.25">
      <c r="A239" s="196">
        <v>21</v>
      </c>
      <c r="B239" s="196">
        <v>32</v>
      </c>
      <c r="C239" s="37">
        <v>590</v>
      </c>
      <c r="D239" s="38" t="s">
        <v>2350</v>
      </c>
      <c r="E239" s="37" t="s">
        <v>230</v>
      </c>
      <c r="F239" s="37" t="s">
        <v>2353</v>
      </c>
      <c r="G239" s="37" t="s">
        <v>1640</v>
      </c>
      <c r="H239" s="39" t="s">
        <v>2358</v>
      </c>
      <c r="I239" s="40">
        <v>42747</v>
      </c>
      <c r="J239" s="65">
        <f t="shared" si="93"/>
        <v>23</v>
      </c>
      <c r="K239" s="40">
        <v>42908</v>
      </c>
      <c r="L239" s="50">
        <v>42885</v>
      </c>
      <c r="M239" s="65" t="str">
        <f t="shared" si="90"/>
        <v>N</v>
      </c>
      <c r="N239" s="65" t="str">
        <f t="shared" si="91"/>
        <v>-</v>
      </c>
    </row>
    <row r="240" spans="1:14" ht="38.25">
      <c r="A240" s="196">
        <v>21</v>
      </c>
      <c r="B240" s="196">
        <v>31</v>
      </c>
      <c r="C240" s="37">
        <v>604</v>
      </c>
      <c r="D240" s="38" t="s">
        <v>2437</v>
      </c>
      <c r="E240" s="37" t="s">
        <v>230</v>
      </c>
      <c r="F240" s="37" t="s">
        <v>2438</v>
      </c>
      <c r="G240" s="37" t="s">
        <v>384</v>
      </c>
      <c r="H240" s="39" t="s">
        <v>2442</v>
      </c>
      <c r="I240" s="40">
        <v>42800</v>
      </c>
      <c r="J240" s="65">
        <f t="shared" si="93"/>
        <v>15.428571428571429</v>
      </c>
      <c r="K240" s="40">
        <v>42908</v>
      </c>
      <c r="L240" s="50">
        <v>42884</v>
      </c>
      <c r="M240" s="65" t="str">
        <f t="shared" si="90"/>
        <v>N</v>
      </c>
      <c r="N240" s="65" t="str">
        <f t="shared" si="91"/>
        <v>-</v>
      </c>
    </row>
    <row r="241" spans="1:14" ht="28.5">
      <c r="A241" s="196">
        <v>21</v>
      </c>
      <c r="B241" s="196">
        <v>30</v>
      </c>
      <c r="C241" s="37">
        <v>586</v>
      </c>
      <c r="D241" s="38" t="s">
        <v>2320</v>
      </c>
      <c r="E241" s="37" t="s">
        <v>230</v>
      </c>
      <c r="F241" s="37" t="s">
        <v>2323</v>
      </c>
      <c r="G241" s="37" t="s">
        <v>2086</v>
      </c>
      <c r="H241" s="39" t="s">
        <v>2327</v>
      </c>
      <c r="I241" s="40">
        <v>42725</v>
      </c>
      <c r="J241" s="65">
        <f t="shared" si="93"/>
        <v>26.142857142857142</v>
      </c>
      <c r="K241" s="40">
        <v>42908</v>
      </c>
      <c r="L241" s="50">
        <v>42884</v>
      </c>
      <c r="M241" s="65" t="str">
        <f t="shared" si="90"/>
        <v>Y</v>
      </c>
      <c r="N241" s="65">
        <f t="shared" si="91"/>
        <v>2.1428571428571423</v>
      </c>
    </row>
    <row r="242" spans="1:14" ht="28.5">
      <c r="A242" s="196">
        <v>21</v>
      </c>
      <c r="B242" s="196">
        <v>29</v>
      </c>
      <c r="C242" s="37">
        <v>588</v>
      </c>
      <c r="D242" s="38" t="s">
        <v>2322</v>
      </c>
      <c r="E242" s="37" t="s">
        <v>351</v>
      </c>
      <c r="F242" s="37" t="s">
        <v>2326</v>
      </c>
      <c r="G242" s="37" t="s">
        <v>388</v>
      </c>
      <c r="H242" s="39" t="s">
        <v>2328</v>
      </c>
      <c r="I242" s="40">
        <v>42739</v>
      </c>
      <c r="J242" s="65">
        <f t="shared" si="93"/>
        <v>23.285714285714285</v>
      </c>
      <c r="K242" s="40">
        <v>42902</v>
      </c>
      <c r="L242" s="50">
        <v>42857</v>
      </c>
      <c r="M242" s="65" t="str">
        <f t="shared" si="90"/>
        <v>N</v>
      </c>
      <c r="N242" s="65" t="str">
        <f t="shared" si="91"/>
        <v>-</v>
      </c>
    </row>
    <row r="243" spans="1:14" ht="63.75">
      <c r="A243" s="196">
        <v>21</v>
      </c>
      <c r="B243" s="196">
        <v>28</v>
      </c>
      <c r="C243" s="37">
        <v>465</v>
      </c>
      <c r="D243" s="38" t="s">
        <v>1593</v>
      </c>
      <c r="E243" s="37" t="s">
        <v>230</v>
      </c>
      <c r="F243" s="37" t="s">
        <v>1594</v>
      </c>
      <c r="G243" s="37" t="s">
        <v>394</v>
      </c>
      <c r="H243" s="39" t="s">
        <v>1595</v>
      </c>
      <c r="I243" s="40">
        <v>42178</v>
      </c>
      <c r="J243" s="65">
        <f t="shared" si="93"/>
        <v>103.42857142857143</v>
      </c>
      <c r="K243" s="40">
        <v>42902</v>
      </c>
      <c r="L243" s="50">
        <v>42360</v>
      </c>
      <c r="M243" s="65" t="str">
        <f t="shared" si="90"/>
        <v>Y</v>
      </c>
      <c r="N243" s="65">
        <f t="shared" si="91"/>
        <v>79.428571428571431</v>
      </c>
    </row>
    <row r="244" spans="1:14" ht="28.5">
      <c r="A244" s="196">
        <v>21</v>
      </c>
      <c r="B244" s="196">
        <v>27</v>
      </c>
      <c r="C244" s="37">
        <v>583</v>
      </c>
      <c r="D244" s="38" t="s">
        <v>2290</v>
      </c>
      <c r="E244" s="37" t="s">
        <v>230</v>
      </c>
      <c r="F244" s="37" t="s">
        <v>1483</v>
      </c>
      <c r="G244" s="37" t="s">
        <v>384</v>
      </c>
      <c r="H244" s="39" t="s">
        <v>2413</v>
      </c>
      <c r="I244" s="40">
        <v>42692</v>
      </c>
      <c r="J244" s="65">
        <f t="shared" si="93"/>
        <v>30</v>
      </c>
      <c r="K244" s="40">
        <v>42902</v>
      </c>
      <c r="L244" s="50">
        <v>42866</v>
      </c>
      <c r="M244" s="65" t="str">
        <f t="shared" si="90"/>
        <v>Y</v>
      </c>
      <c r="N244" s="65">
        <f t="shared" si="91"/>
        <v>6</v>
      </c>
    </row>
    <row r="245" spans="1:14" ht="38.25">
      <c r="A245" s="196">
        <v>21</v>
      </c>
      <c r="B245" s="196">
        <v>26</v>
      </c>
      <c r="C245" s="37">
        <v>579</v>
      </c>
      <c r="D245" s="38" t="s">
        <v>2276</v>
      </c>
      <c r="E245" s="37" t="s">
        <v>351</v>
      </c>
      <c r="F245" s="37" t="s">
        <v>2278</v>
      </c>
      <c r="G245" s="37" t="s">
        <v>388</v>
      </c>
      <c r="H245" s="39" t="s">
        <v>2387</v>
      </c>
      <c r="I245" s="40">
        <v>42678</v>
      </c>
      <c r="J245" s="65">
        <f t="shared" si="93"/>
        <v>32</v>
      </c>
      <c r="K245" s="40">
        <v>42902</v>
      </c>
      <c r="L245" s="50">
        <v>42864</v>
      </c>
      <c r="M245" s="65" t="str">
        <f t="shared" si="90"/>
        <v>Y</v>
      </c>
      <c r="N245" s="65">
        <f t="shared" si="91"/>
        <v>8</v>
      </c>
    </row>
    <row r="246" spans="1:14" ht="42.75">
      <c r="A246" s="196">
        <v>21</v>
      </c>
      <c r="B246" s="196">
        <v>25</v>
      </c>
      <c r="C246" s="37">
        <v>529</v>
      </c>
      <c r="D246" s="38" t="s">
        <v>1936</v>
      </c>
      <c r="E246" s="37" t="s">
        <v>230</v>
      </c>
      <c r="F246" s="37" t="s">
        <v>1937</v>
      </c>
      <c r="G246" s="37" t="s">
        <v>386</v>
      </c>
      <c r="H246" s="39" t="s">
        <v>1943</v>
      </c>
      <c r="I246" s="40">
        <v>42383</v>
      </c>
      <c r="J246" s="65">
        <f t="shared" si="93"/>
        <v>74.142857142857139</v>
      </c>
      <c r="K246" s="40">
        <v>42902</v>
      </c>
      <c r="L246" s="50">
        <v>42718</v>
      </c>
      <c r="M246" s="65" t="str">
        <f t="shared" si="90"/>
        <v>Y</v>
      </c>
      <c r="N246" s="65">
        <f t="shared" si="91"/>
        <v>50.142857142857139</v>
      </c>
    </row>
    <row r="247" spans="1:14" ht="38.25">
      <c r="A247" s="196">
        <v>21</v>
      </c>
      <c r="B247" s="196">
        <v>24</v>
      </c>
      <c r="C247" s="37">
        <v>578</v>
      </c>
      <c r="D247" s="38" t="s">
        <v>2275</v>
      </c>
      <c r="E247" s="37" t="s">
        <v>230</v>
      </c>
      <c r="F247" s="37" t="s">
        <v>2277</v>
      </c>
      <c r="G247" s="37" t="s">
        <v>380</v>
      </c>
      <c r="H247" s="39" t="s">
        <v>2279</v>
      </c>
      <c r="I247" s="40">
        <v>42676</v>
      </c>
      <c r="J247" s="65">
        <f t="shared" si="93"/>
        <v>32.285714285714285</v>
      </c>
      <c r="K247" s="40">
        <v>42902</v>
      </c>
      <c r="L247" s="50">
        <v>42857</v>
      </c>
      <c r="M247" s="65" t="str">
        <f t="shared" si="90"/>
        <v>Y</v>
      </c>
      <c r="N247" s="65">
        <f t="shared" si="91"/>
        <v>8.2857142857142847</v>
      </c>
    </row>
    <row r="248" spans="1:14" ht="38.25">
      <c r="A248" s="196">
        <v>21</v>
      </c>
      <c r="B248" s="196">
        <v>23</v>
      </c>
      <c r="C248" s="37">
        <v>577</v>
      </c>
      <c r="D248" s="38" t="s">
        <v>2263</v>
      </c>
      <c r="E248" s="37" t="s">
        <v>95</v>
      </c>
      <c r="F248" s="37" t="s">
        <v>2264</v>
      </c>
      <c r="G248" s="37" t="s">
        <v>380</v>
      </c>
      <c r="H248" s="39" t="s">
        <v>2265</v>
      </c>
      <c r="I248" s="40">
        <v>42663</v>
      </c>
      <c r="J248" s="65">
        <f t="shared" si="93"/>
        <v>34</v>
      </c>
      <c r="K248" s="40">
        <v>42901</v>
      </c>
      <c r="L248" s="50">
        <v>42857</v>
      </c>
      <c r="M248" s="65" t="str">
        <f t="shared" si="90"/>
        <v>Y</v>
      </c>
      <c r="N248" s="65">
        <f t="shared" si="91"/>
        <v>10</v>
      </c>
    </row>
    <row r="249" spans="1:14" ht="25.5">
      <c r="A249" s="196">
        <v>21</v>
      </c>
      <c r="B249" s="196">
        <v>22</v>
      </c>
      <c r="C249" s="37">
        <v>563</v>
      </c>
      <c r="D249" s="38" t="s">
        <v>2180</v>
      </c>
      <c r="E249" s="37" t="s">
        <v>230</v>
      </c>
      <c r="F249" s="37" t="s">
        <v>2181</v>
      </c>
      <c r="G249" s="37" t="s">
        <v>1640</v>
      </c>
      <c r="H249" s="39" t="s">
        <v>2185</v>
      </c>
      <c r="I249" s="40">
        <v>42594</v>
      </c>
      <c r="J249" s="65">
        <f t="shared" si="93"/>
        <v>43.714285714285715</v>
      </c>
      <c r="K249" s="40">
        <v>42900</v>
      </c>
      <c r="L249" s="50">
        <v>42852</v>
      </c>
      <c r="M249" s="65" t="str">
        <f t="shared" si="90"/>
        <v>Y</v>
      </c>
      <c r="N249" s="65">
        <f t="shared" si="91"/>
        <v>19.714285714285715</v>
      </c>
    </row>
    <row r="250" spans="1:14" ht="28.5">
      <c r="A250" s="196">
        <v>21</v>
      </c>
      <c r="B250" s="196">
        <v>21</v>
      </c>
      <c r="C250" s="37">
        <v>581</v>
      </c>
      <c r="D250" s="38" t="s">
        <v>2286</v>
      </c>
      <c r="E250" s="37" t="s">
        <v>230</v>
      </c>
      <c r="F250" s="37" t="s">
        <v>2287</v>
      </c>
      <c r="G250" s="37" t="s">
        <v>847</v>
      </c>
      <c r="H250" s="39" t="s">
        <v>2292</v>
      </c>
      <c r="I250" s="40">
        <v>42689</v>
      </c>
      <c r="J250" s="65">
        <f t="shared" si="93"/>
        <v>30.142857142857142</v>
      </c>
      <c r="K250" s="40">
        <v>42900</v>
      </c>
      <c r="L250" s="50">
        <v>42852</v>
      </c>
      <c r="M250" s="65" t="str">
        <f t="shared" si="90"/>
        <v>Y</v>
      </c>
      <c r="N250" s="65">
        <f t="shared" si="91"/>
        <v>6.1428571428571423</v>
      </c>
    </row>
    <row r="251" spans="1:14" ht="38.25">
      <c r="A251" s="196">
        <v>21</v>
      </c>
      <c r="B251" s="196">
        <v>20</v>
      </c>
      <c r="C251" s="37">
        <v>570</v>
      </c>
      <c r="D251" s="38" t="s">
        <v>2210</v>
      </c>
      <c r="E251" s="37" t="s">
        <v>230</v>
      </c>
      <c r="F251" s="37" t="s">
        <v>2211</v>
      </c>
      <c r="G251" s="37" t="s">
        <v>847</v>
      </c>
      <c r="H251" s="39" t="s">
        <v>2592</v>
      </c>
      <c r="I251" s="40">
        <v>42616</v>
      </c>
      <c r="J251" s="65">
        <f t="shared" si="93"/>
        <v>32.857142857142854</v>
      </c>
      <c r="K251" s="40">
        <v>42846</v>
      </c>
      <c r="L251" s="50"/>
      <c r="M251" s="65" t="str">
        <f t="shared" si="90"/>
        <v>Y</v>
      </c>
      <c r="N251" s="65">
        <f t="shared" si="91"/>
        <v>8.8571428571428541</v>
      </c>
    </row>
    <row r="252" spans="1:14" ht="28.5">
      <c r="A252" s="196">
        <v>21</v>
      </c>
      <c r="B252" s="196">
        <v>19</v>
      </c>
      <c r="C252" s="37">
        <v>582</v>
      </c>
      <c r="D252" s="38" t="s">
        <v>2288</v>
      </c>
      <c r="E252" s="37" t="s">
        <v>230</v>
      </c>
      <c r="F252" s="37" t="s">
        <v>2289</v>
      </c>
      <c r="G252" s="37" t="s">
        <v>1640</v>
      </c>
      <c r="H252" s="39" t="s">
        <v>2291</v>
      </c>
      <c r="I252" s="40">
        <v>42692</v>
      </c>
      <c r="J252" s="65">
        <f t="shared" si="93"/>
        <v>20.714285714285715</v>
      </c>
      <c r="K252" s="40">
        <v>42837</v>
      </c>
      <c r="L252" s="50"/>
      <c r="M252" s="65" t="str">
        <f t="shared" si="90"/>
        <v>N</v>
      </c>
      <c r="N252" s="65" t="str">
        <f t="shared" si="91"/>
        <v>-</v>
      </c>
    </row>
    <row r="253" spans="1:14" ht="57">
      <c r="A253" s="196">
        <v>21</v>
      </c>
      <c r="B253" s="196">
        <v>18</v>
      </c>
      <c r="C253" s="37">
        <v>504</v>
      </c>
      <c r="D253" s="38" t="s">
        <v>1809</v>
      </c>
      <c r="E253" s="37" t="s">
        <v>230</v>
      </c>
      <c r="F253" s="37" t="s">
        <v>1811</v>
      </c>
      <c r="G253" s="37" t="s">
        <v>2086</v>
      </c>
      <c r="H253" s="39" t="s">
        <v>1812</v>
      </c>
      <c r="I253" s="40">
        <v>42312</v>
      </c>
      <c r="J253" s="65">
        <f t="shared" si="93"/>
        <v>75</v>
      </c>
      <c r="K253" s="40">
        <v>42837</v>
      </c>
      <c r="L253" s="50">
        <v>42600</v>
      </c>
      <c r="M253" s="65" t="str">
        <f t="shared" si="90"/>
        <v>Y</v>
      </c>
      <c r="N253" s="65">
        <f t="shared" si="91"/>
        <v>51</v>
      </c>
    </row>
    <row r="254" spans="1:14" ht="51">
      <c r="A254" s="196">
        <v>21</v>
      </c>
      <c r="B254" s="196">
        <v>17</v>
      </c>
      <c r="C254" s="37">
        <v>560</v>
      </c>
      <c r="D254" s="38" t="s">
        <v>2163</v>
      </c>
      <c r="E254" s="37" t="s">
        <v>230</v>
      </c>
      <c r="F254" s="37" t="s">
        <v>2161</v>
      </c>
      <c r="G254" s="37" t="s">
        <v>386</v>
      </c>
      <c r="H254" s="39" t="s">
        <v>2164</v>
      </c>
      <c r="I254" s="40">
        <v>42580</v>
      </c>
      <c r="J254" s="65">
        <f t="shared" si="93"/>
        <v>36.714285714285715</v>
      </c>
      <c r="K254" s="40">
        <v>42837</v>
      </c>
      <c r="L254" s="50"/>
      <c r="M254" s="65" t="str">
        <f t="shared" si="90"/>
        <v>Y</v>
      </c>
      <c r="N254" s="65">
        <f t="shared" si="91"/>
        <v>12.714285714285715</v>
      </c>
    </row>
    <row r="255" spans="1:14" ht="28.5">
      <c r="A255" s="196">
        <v>21</v>
      </c>
      <c r="B255" s="196">
        <v>16</v>
      </c>
      <c r="C255" s="37">
        <v>575</v>
      </c>
      <c r="D255" s="38" t="s">
        <v>2244</v>
      </c>
      <c r="E255" s="37" t="s">
        <v>230</v>
      </c>
      <c r="F255" s="37" t="s">
        <v>2056</v>
      </c>
      <c r="G255" s="37" t="s">
        <v>383</v>
      </c>
      <c r="H255" s="39" t="s">
        <v>2243</v>
      </c>
      <c r="I255" s="40">
        <v>42653</v>
      </c>
      <c r="J255" s="65">
        <f t="shared" si="93"/>
        <v>26.142857142857142</v>
      </c>
      <c r="K255" s="40">
        <v>42836</v>
      </c>
      <c r="L255" s="50"/>
      <c r="M255" s="65" t="str">
        <f t="shared" si="90"/>
        <v>Y</v>
      </c>
      <c r="N255" s="65">
        <f t="shared" si="91"/>
        <v>2.1428571428571423</v>
      </c>
    </row>
    <row r="256" spans="1:14" ht="28.5">
      <c r="A256" s="196">
        <v>21</v>
      </c>
      <c r="B256" s="196">
        <v>15</v>
      </c>
      <c r="C256" s="37">
        <v>565</v>
      </c>
      <c r="D256" s="38" t="s">
        <v>2187</v>
      </c>
      <c r="E256" s="37" t="s">
        <v>230</v>
      </c>
      <c r="F256" s="37" t="s">
        <v>2188</v>
      </c>
      <c r="G256" s="37" t="s">
        <v>384</v>
      </c>
      <c r="H256" s="39" t="s">
        <v>2508</v>
      </c>
      <c r="I256" s="40">
        <v>42607</v>
      </c>
      <c r="J256" s="65">
        <f t="shared" si="93"/>
        <v>32.571428571428569</v>
      </c>
      <c r="K256" s="40">
        <v>42835</v>
      </c>
      <c r="L256" s="50"/>
      <c r="M256" s="65" t="str">
        <f t="shared" si="90"/>
        <v>Y</v>
      </c>
      <c r="N256" s="65">
        <f t="shared" si="91"/>
        <v>8.5714285714285694</v>
      </c>
    </row>
    <row r="257" spans="1:14" ht="28.5">
      <c r="A257" s="196">
        <v>21</v>
      </c>
      <c r="B257" s="196">
        <v>14</v>
      </c>
      <c r="C257" s="37">
        <v>569</v>
      </c>
      <c r="D257" s="38" t="s">
        <v>2208</v>
      </c>
      <c r="E257" s="37" t="s">
        <v>230</v>
      </c>
      <c r="F257" s="37" t="s">
        <v>2209</v>
      </c>
      <c r="G257" s="37" t="s">
        <v>2086</v>
      </c>
      <c r="H257" s="39" t="s">
        <v>2491</v>
      </c>
      <c r="I257" s="40">
        <v>42615</v>
      </c>
      <c r="J257" s="65">
        <f t="shared" si="93"/>
        <v>31.428571428571427</v>
      </c>
      <c r="K257" s="40">
        <v>42835</v>
      </c>
      <c r="L257" s="50"/>
      <c r="M257" s="65" t="str">
        <f t="shared" si="90"/>
        <v>Y</v>
      </c>
      <c r="N257" s="65">
        <f t="shared" si="91"/>
        <v>7.428571428571427</v>
      </c>
    </row>
    <row r="258" spans="1:14" ht="51">
      <c r="A258" s="196">
        <v>21</v>
      </c>
      <c r="B258" s="196">
        <v>13</v>
      </c>
      <c r="C258" s="37">
        <v>493</v>
      </c>
      <c r="D258" s="38" t="s">
        <v>1757</v>
      </c>
      <c r="E258" s="37" t="s">
        <v>230</v>
      </c>
      <c r="F258" s="37" t="s">
        <v>1759</v>
      </c>
      <c r="G258" s="37" t="s">
        <v>386</v>
      </c>
      <c r="H258" s="39" t="s">
        <v>1763</v>
      </c>
      <c r="I258" s="40">
        <v>42286</v>
      </c>
      <c r="J258" s="65">
        <f t="shared" si="93"/>
        <v>78.428571428571431</v>
      </c>
      <c r="K258" s="40">
        <v>42835</v>
      </c>
      <c r="L258" s="50">
        <v>42576</v>
      </c>
      <c r="M258" s="65" t="str">
        <f t="shared" si="90"/>
        <v>Y</v>
      </c>
      <c r="N258" s="65">
        <f t="shared" si="91"/>
        <v>54.428571428571431</v>
      </c>
    </row>
    <row r="259" spans="1:14" ht="51">
      <c r="A259" s="196">
        <v>21</v>
      </c>
      <c r="B259" s="196">
        <v>12</v>
      </c>
      <c r="C259" s="37">
        <v>574</v>
      </c>
      <c r="D259" s="38" t="s">
        <v>2233</v>
      </c>
      <c r="E259" s="37" t="s">
        <v>230</v>
      </c>
      <c r="F259" s="37" t="s">
        <v>2234</v>
      </c>
      <c r="G259" s="37" t="s">
        <v>394</v>
      </c>
      <c r="H259" s="39" t="s">
        <v>2238</v>
      </c>
      <c r="I259" s="40">
        <v>42647</v>
      </c>
      <c r="J259" s="65">
        <f t="shared" si="93"/>
        <v>26.857142857142858</v>
      </c>
      <c r="K259" s="40">
        <v>42835</v>
      </c>
      <c r="L259" s="50"/>
      <c r="M259" s="65" t="str">
        <f t="shared" si="90"/>
        <v>Y</v>
      </c>
      <c r="N259" s="65">
        <f t="shared" si="91"/>
        <v>2.8571428571428577</v>
      </c>
    </row>
    <row r="260" spans="1:14" ht="38.25">
      <c r="A260" s="196">
        <v>21</v>
      </c>
      <c r="B260" s="196">
        <v>11</v>
      </c>
      <c r="C260" s="37">
        <v>545</v>
      </c>
      <c r="D260" s="38" t="s">
        <v>2060</v>
      </c>
      <c r="E260" s="37" t="s">
        <v>230</v>
      </c>
      <c r="F260" s="37" t="s">
        <v>2061</v>
      </c>
      <c r="G260" s="37" t="s">
        <v>386</v>
      </c>
      <c r="H260" s="39" t="s">
        <v>3522</v>
      </c>
      <c r="I260" s="40">
        <v>42508</v>
      </c>
      <c r="J260" s="65">
        <f t="shared" si="93"/>
        <v>46.714285714285715</v>
      </c>
      <c r="K260" s="40">
        <v>42835</v>
      </c>
      <c r="L260" s="50"/>
      <c r="M260" s="65" t="str">
        <f t="shared" si="90"/>
        <v>Y</v>
      </c>
      <c r="N260" s="65">
        <f t="shared" si="91"/>
        <v>22.714285714285715</v>
      </c>
    </row>
    <row r="261" spans="1:14" ht="38.25">
      <c r="A261" s="196">
        <v>21</v>
      </c>
      <c r="B261" s="196">
        <v>10</v>
      </c>
      <c r="C261" s="37">
        <v>488</v>
      </c>
      <c r="D261" s="38" t="s">
        <v>1711</v>
      </c>
      <c r="E261" s="37" t="s">
        <v>230</v>
      </c>
      <c r="F261" s="37" t="s">
        <v>1712</v>
      </c>
      <c r="G261" s="37" t="s">
        <v>384</v>
      </c>
      <c r="H261" s="39" t="s">
        <v>1722</v>
      </c>
      <c r="I261" s="40">
        <v>42268</v>
      </c>
      <c r="J261" s="65">
        <f t="shared" si="93"/>
        <v>77</v>
      </c>
      <c r="K261" s="40">
        <v>42807</v>
      </c>
      <c r="L261" s="50">
        <v>42377</v>
      </c>
      <c r="M261" s="65" t="str">
        <f t="shared" si="90"/>
        <v>Y</v>
      </c>
      <c r="N261" s="65">
        <f t="shared" si="91"/>
        <v>53</v>
      </c>
    </row>
    <row r="262" spans="1:14" ht="38.25">
      <c r="A262" s="196">
        <v>21</v>
      </c>
      <c r="B262" s="196">
        <v>9</v>
      </c>
      <c r="C262" s="37">
        <v>518</v>
      </c>
      <c r="D262" s="38" t="s">
        <v>1890</v>
      </c>
      <c r="E262" s="37" t="s">
        <v>351</v>
      </c>
      <c r="F262" s="37" t="s">
        <v>1891</v>
      </c>
      <c r="G262" s="37" t="s">
        <v>847</v>
      </c>
      <c r="H262" s="39" t="s">
        <v>2435</v>
      </c>
      <c r="I262" s="40">
        <v>42359</v>
      </c>
      <c r="J262" s="65">
        <f t="shared" si="93"/>
        <v>63.571428571428569</v>
      </c>
      <c r="K262" s="40">
        <v>42804</v>
      </c>
      <c r="L262" s="50">
        <v>42663</v>
      </c>
      <c r="M262" s="65" t="str">
        <f t="shared" si="90"/>
        <v>Y</v>
      </c>
      <c r="N262" s="65">
        <f t="shared" si="91"/>
        <v>39.571428571428569</v>
      </c>
    </row>
    <row r="263" spans="1:14" ht="38.25">
      <c r="A263" s="196">
        <v>21</v>
      </c>
      <c r="B263" s="196">
        <v>8</v>
      </c>
      <c r="C263" s="37">
        <v>486</v>
      </c>
      <c r="D263" s="38" t="s">
        <v>1705</v>
      </c>
      <c r="E263" s="37" t="s">
        <v>230</v>
      </c>
      <c r="F263" s="37" t="s">
        <v>1007</v>
      </c>
      <c r="G263" s="37" t="s">
        <v>394</v>
      </c>
      <c r="H263" s="39" t="s">
        <v>1708</v>
      </c>
      <c r="I263" s="40">
        <v>42257</v>
      </c>
      <c r="J263" s="65">
        <f t="shared" si="93"/>
        <v>76.857142857142861</v>
      </c>
      <c r="K263" s="40">
        <v>42795</v>
      </c>
      <c r="L263" s="50"/>
      <c r="M263" s="65" t="str">
        <f t="shared" si="90"/>
        <v>Y</v>
      </c>
      <c r="N263" s="65">
        <f t="shared" si="91"/>
        <v>52.857142857142861</v>
      </c>
    </row>
    <row r="264" spans="1:14" ht="28.5">
      <c r="A264" s="196">
        <v>21</v>
      </c>
      <c r="B264" s="196">
        <v>7</v>
      </c>
      <c r="C264" s="37">
        <v>554</v>
      </c>
      <c r="D264" s="38" t="s">
        <v>2125</v>
      </c>
      <c r="E264" s="37" t="s">
        <v>276</v>
      </c>
      <c r="F264" s="37" t="s">
        <v>2126</v>
      </c>
      <c r="G264" s="37" t="s">
        <v>384</v>
      </c>
      <c r="H264" s="39" t="s">
        <v>2127</v>
      </c>
      <c r="I264" s="40">
        <v>42549</v>
      </c>
      <c r="J264" s="65">
        <f t="shared" si="93"/>
        <v>35.142857142857146</v>
      </c>
      <c r="K264" s="40">
        <v>42795</v>
      </c>
      <c r="L264" s="50"/>
      <c r="M264" s="65" t="str">
        <f t="shared" si="90"/>
        <v>Y</v>
      </c>
      <c r="N264" s="65">
        <f t="shared" si="91"/>
        <v>11.142857142857146</v>
      </c>
    </row>
    <row r="265" spans="1:14" ht="28.5">
      <c r="A265" s="196">
        <v>21</v>
      </c>
      <c r="B265" s="196">
        <v>6</v>
      </c>
      <c r="C265" s="37">
        <v>566</v>
      </c>
      <c r="D265" s="38" t="s">
        <v>2189</v>
      </c>
      <c r="E265" s="37" t="s">
        <v>277</v>
      </c>
      <c r="F265" s="37" t="s">
        <v>1463</v>
      </c>
      <c r="G265" s="37" t="s">
        <v>388</v>
      </c>
      <c r="H265" s="39" t="s">
        <v>2390</v>
      </c>
      <c r="I265" s="40">
        <v>42608</v>
      </c>
      <c r="J265" s="65">
        <f t="shared" si="93"/>
        <v>24.428571428571427</v>
      </c>
      <c r="K265" s="40">
        <v>42779</v>
      </c>
      <c r="L265" s="50"/>
      <c r="M265" s="65" t="str">
        <f t="shared" si="90"/>
        <v>Y</v>
      </c>
      <c r="N265" s="65">
        <f t="shared" si="91"/>
        <v>0.42857142857142705</v>
      </c>
    </row>
    <row r="266" spans="1:14" ht="38.25">
      <c r="A266" s="196">
        <v>21</v>
      </c>
      <c r="B266" s="196">
        <v>5</v>
      </c>
      <c r="C266" s="37">
        <v>558</v>
      </c>
      <c r="D266" s="38" t="s">
        <v>2157</v>
      </c>
      <c r="E266" s="37" t="s">
        <v>351</v>
      </c>
      <c r="F266" s="37" t="s">
        <v>2159</v>
      </c>
      <c r="G266" s="37" t="s">
        <v>386</v>
      </c>
      <c r="H266" s="39" t="s">
        <v>2367</v>
      </c>
      <c r="I266" s="40">
        <v>42573</v>
      </c>
      <c r="J266" s="65">
        <f t="shared" si="93"/>
        <v>27.714285714285715</v>
      </c>
      <c r="K266" s="40">
        <v>42767</v>
      </c>
      <c r="L266" s="50"/>
      <c r="M266" s="65" t="str">
        <f t="shared" si="90"/>
        <v>Y</v>
      </c>
      <c r="N266" s="65">
        <f t="shared" si="91"/>
        <v>3.7142857142857153</v>
      </c>
    </row>
    <row r="267" spans="1:14" ht="28.5">
      <c r="A267" s="196">
        <v>21</v>
      </c>
      <c r="B267" s="196">
        <v>4</v>
      </c>
      <c r="C267" s="37">
        <v>572</v>
      </c>
      <c r="D267" s="38" t="s">
        <v>2224</v>
      </c>
      <c r="E267" s="37" t="s">
        <v>230</v>
      </c>
      <c r="F267" s="37" t="s">
        <v>2226</v>
      </c>
      <c r="G267" s="37" t="s">
        <v>2225</v>
      </c>
      <c r="H267" s="39" t="s">
        <v>2366</v>
      </c>
      <c r="I267" s="40">
        <v>42641</v>
      </c>
      <c r="J267" s="65">
        <f t="shared" si="93"/>
        <v>17</v>
      </c>
      <c r="K267" s="40">
        <v>42760</v>
      </c>
      <c r="L267" s="50"/>
      <c r="M267" s="65" t="str">
        <f t="shared" si="90"/>
        <v>N</v>
      </c>
      <c r="N267" s="65" t="str">
        <f t="shared" si="91"/>
        <v>-</v>
      </c>
    </row>
    <row r="268" spans="1:14" ht="42.75">
      <c r="A268" s="196">
        <v>21</v>
      </c>
      <c r="B268" s="196">
        <v>3</v>
      </c>
      <c r="C268" s="37">
        <v>546</v>
      </c>
      <c r="D268" s="38" t="s">
        <v>2075</v>
      </c>
      <c r="E268" s="37" t="s">
        <v>230</v>
      </c>
      <c r="F268" s="37" t="s">
        <v>2076</v>
      </c>
      <c r="G268" s="37" t="s">
        <v>847</v>
      </c>
      <c r="H268" s="39" t="s">
        <v>2365</v>
      </c>
      <c r="I268" s="40">
        <v>42528</v>
      </c>
      <c r="J268" s="65">
        <f t="shared" si="93"/>
        <v>33.142857142857146</v>
      </c>
      <c r="K268" s="40">
        <v>42760</v>
      </c>
      <c r="L268" s="50">
        <v>42697</v>
      </c>
      <c r="M268" s="65" t="str">
        <f t="shared" si="90"/>
        <v>Y</v>
      </c>
      <c r="N268" s="65">
        <f t="shared" si="91"/>
        <v>9.1428571428571459</v>
      </c>
    </row>
    <row r="269" spans="1:14" ht="28.5">
      <c r="A269" s="196">
        <v>21</v>
      </c>
      <c r="B269" s="196">
        <v>2</v>
      </c>
      <c r="C269" s="37">
        <v>564</v>
      </c>
      <c r="D269" s="38" t="s">
        <v>2182</v>
      </c>
      <c r="E269" s="37" t="s">
        <v>277</v>
      </c>
      <c r="F269" s="37" t="s">
        <v>1463</v>
      </c>
      <c r="G269" s="37" t="s">
        <v>384</v>
      </c>
      <c r="H269" s="39" t="s">
        <v>2184</v>
      </c>
      <c r="I269" s="40">
        <v>42604</v>
      </c>
      <c r="J269" s="65">
        <f t="shared" si="93"/>
        <v>21.571428571428573</v>
      </c>
      <c r="K269" s="40">
        <v>42755</v>
      </c>
      <c r="L269" s="50"/>
      <c r="M269" s="65" t="str">
        <f t="shared" si="90"/>
        <v>N</v>
      </c>
      <c r="N269" s="65" t="str">
        <f t="shared" si="91"/>
        <v>-</v>
      </c>
    </row>
    <row r="270" spans="1:14" ht="28.5">
      <c r="A270" s="196">
        <v>21</v>
      </c>
      <c r="B270" s="196">
        <v>1</v>
      </c>
      <c r="C270" s="37">
        <v>533</v>
      </c>
      <c r="D270" s="38" t="s">
        <v>1975</v>
      </c>
      <c r="E270" s="37" t="s">
        <v>230</v>
      </c>
      <c r="F270" s="37" t="s">
        <v>1993</v>
      </c>
      <c r="G270" s="37" t="s">
        <v>2086</v>
      </c>
      <c r="H270" s="39" t="s">
        <v>2310</v>
      </c>
      <c r="I270" s="40">
        <v>42415</v>
      </c>
      <c r="J270" s="65">
        <f t="shared" si="93"/>
        <v>46.571428571428569</v>
      </c>
      <c r="K270" s="40">
        <v>42741</v>
      </c>
      <c r="L270" s="50">
        <v>42584</v>
      </c>
      <c r="M270" s="65" t="str">
        <f t="shared" si="90"/>
        <v>Y</v>
      </c>
      <c r="N270" s="65">
        <f t="shared" si="91"/>
        <v>22.571428571428569</v>
      </c>
    </row>
    <row r="271" spans="1:14" ht="15">
      <c r="A271" s="281" t="s">
        <v>1906</v>
      </c>
      <c r="B271" s="280"/>
      <c r="C271" s="280"/>
      <c r="D271" s="280"/>
      <c r="E271" s="280"/>
      <c r="F271" s="280"/>
      <c r="G271" s="280"/>
      <c r="H271" s="280"/>
      <c r="I271" s="280"/>
      <c r="J271" s="280"/>
      <c r="K271" s="327"/>
      <c r="L271" s="280"/>
      <c r="M271" s="56"/>
      <c r="N271" s="282"/>
    </row>
    <row r="272" spans="1:14" ht="38.25">
      <c r="A272" s="302">
        <v>20</v>
      </c>
      <c r="B272" s="297">
        <v>95</v>
      </c>
      <c r="C272" s="303">
        <v>535</v>
      </c>
      <c r="D272" s="304" t="s">
        <v>1991</v>
      </c>
      <c r="E272" s="303" t="s">
        <v>230</v>
      </c>
      <c r="F272" s="303" t="s">
        <v>1992</v>
      </c>
      <c r="G272" s="303" t="s">
        <v>384</v>
      </c>
      <c r="H272" s="199" t="s">
        <v>1994</v>
      </c>
      <c r="I272" s="305">
        <v>42424</v>
      </c>
      <c r="J272" s="301">
        <f t="shared" ref="J272:J303" si="94">(K272-I272)/7</f>
        <v>45</v>
      </c>
      <c r="K272" s="305">
        <v>42739</v>
      </c>
      <c r="L272" s="200"/>
      <c r="M272" s="65" t="str">
        <f t="shared" si="90"/>
        <v>Y</v>
      </c>
      <c r="N272" s="65">
        <f t="shared" si="91"/>
        <v>21</v>
      </c>
    </row>
    <row r="273" spans="1:14" ht="42.75">
      <c r="A273" s="196">
        <v>20</v>
      </c>
      <c r="B273" s="196">
        <v>94</v>
      </c>
      <c r="C273" s="37">
        <v>541</v>
      </c>
      <c r="D273" s="38" t="s">
        <v>2038</v>
      </c>
      <c r="E273" s="37" t="s">
        <v>276</v>
      </c>
      <c r="F273" s="37" t="s">
        <v>2040</v>
      </c>
      <c r="G273" s="37" t="s">
        <v>2086</v>
      </c>
      <c r="H273" s="39" t="s">
        <v>2039</v>
      </c>
      <c r="I273" s="40">
        <v>42474</v>
      </c>
      <c r="J273" s="160">
        <f t="shared" si="94"/>
        <v>36.142857142857146</v>
      </c>
      <c r="K273" s="50">
        <v>42727</v>
      </c>
      <c r="L273" s="50"/>
      <c r="M273" s="65" t="str">
        <f t="shared" si="90"/>
        <v>Y</v>
      </c>
      <c r="N273" s="65">
        <f t="shared" si="91"/>
        <v>12.142857142857146</v>
      </c>
    </row>
    <row r="274" spans="1:14" ht="38.25">
      <c r="A274" s="198">
        <v>20</v>
      </c>
      <c r="B274" s="196">
        <v>93</v>
      </c>
      <c r="C274" s="37">
        <v>550</v>
      </c>
      <c r="D274" s="38" t="s">
        <v>2103</v>
      </c>
      <c r="E274" s="37" t="s">
        <v>230</v>
      </c>
      <c r="F274" s="37" t="s">
        <v>2104</v>
      </c>
      <c r="G274" s="37" t="s">
        <v>2086</v>
      </c>
      <c r="H274" s="39" t="s">
        <v>2105</v>
      </c>
      <c r="I274" s="40">
        <v>42541</v>
      </c>
      <c r="J274" s="65">
        <f t="shared" si="94"/>
        <v>26.428571428571427</v>
      </c>
      <c r="K274" s="40">
        <v>42726</v>
      </c>
      <c r="L274" s="50">
        <v>42710</v>
      </c>
      <c r="M274" s="65" t="str">
        <f t="shared" si="90"/>
        <v>Y</v>
      </c>
      <c r="N274" s="65">
        <f t="shared" si="91"/>
        <v>2.428571428571427</v>
      </c>
    </row>
    <row r="275" spans="1:14" ht="42.75">
      <c r="A275" s="196">
        <v>20</v>
      </c>
      <c r="B275" s="196">
        <v>92</v>
      </c>
      <c r="C275" s="37">
        <v>555</v>
      </c>
      <c r="D275" s="38" t="s">
        <v>2141</v>
      </c>
      <c r="E275" s="37" t="s">
        <v>230</v>
      </c>
      <c r="F275" s="37" t="s">
        <v>2142</v>
      </c>
      <c r="G275" s="37" t="s">
        <v>388</v>
      </c>
      <c r="H275" s="39" t="s">
        <v>2303</v>
      </c>
      <c r="I275" s="40">
        <v>42564</v>
      </c>
      <c r="J275" s="65">
        <f t="shared" si="94"/>
        <v>22.285714285714285</v>
      </c>
      <c r="K275" s="40">
        <v>42720</v>
      </c>
      <c r="L275" s="50"/>
      <c r="M275" s="65" t="str">
        <f t="shared" si="90"/>
        <v>N</v>
      </c>
      <c r="N275" s="65" t="str">
        <f t="shared" si="91"/>
        <v>-</v>
      </c>
    </row>
    <row r="276" spans="1:14" ht="38.25">
      <c r="A276" s="198">
        <v>20</v>
      </c>
      <c r="B276" s="196">
        <v>91</v>
      </c>
      <c r="C276" s="37">
        <v>557</v>
      </c>
      <c r="D276" s="38" t="s">
        <v>2145</v>
      </c>
      <c r="E276" s="37" t="s">
        <v>230</v>
      </c>
      <c r="F276" s="37" t="s">
        <v>1610</v>
      </c>
      <c r="G276" s="37" t="s">
        <v>384</v>
      </c>
      <c r="H276" s="39" t="s">
        <v>2146</v>
      </c>
      <c r="I276" s="40">
        <v>42569</v>
      </c>
      <c r="J276" s="65">
        <f t="shared" si="94"/>
        <v>21.285714285714285</v>
      </c>
      <c r="K276" s="40">
        <v>42718</v>
      </c>
      <c r="L276" s="50"/>
      <c r="M276" s="65" t="str">
        <f t="shared" si="90"/>
        <v>N</v>
      </c>
      <c r="N276" s="65" t="str">
        <f t="shared" si="91"/>
        <v>-</v>
      </c>
    </row>
    <row r="277" spans="1:14" ht="42.75">
      <c r="A277" s="196">
        <v>20</v>
      </c>
      <c r="B277" s="196">
        <v>90</v>
      </c>
      <c r="C277" s="37">
        <v>556</v>
      </c>
      <c r="D277" s="38" t="s">
        <v>2143</v>
      </c>
      <c r="E277" s="37" t="s">
        <v>230</v>
      </c>
      <c r="F277" s="37" t="s">
        <v>2144</v>
      </c>
      <c r="G277" s="37" t="s">
        <v>847</v>
      </c>
      <c r="H277" s="39" t="s">
        <v>2295</v>
      </c>
      <c r="I277" s="40">
        <v>42569</v>
      </c>
      <c r="J277" s="65">
        <f t="shared" si="94"/>
        <v>20.285714285714285</v>
      </c>
      <c r="K277" s="40">
        <v>42711</v>
      </c>
      <c r="L277" s="50"/>
      <c r="M277" s="65" t="str">
        <f t="shared" si="90"/>
        <v>N</v>
      </c>
      <c r="N277" s="65" t="str">
        <f t="shared" si="91"/>
        <v>-</v>
      </c>
    </row>
    <row r="278" spans="1:14" ht="38.25">
      <c r="A278" s="198">
        <v>20</v>
      </c>
      <c r="B278" s="196">
        <v>89</v>
      </c>
      <c r="C278" s="37">
        <v>534</v>
      </c>
      <c r="D278" s="38" t="s">
        <v>1985</v>
      </c>
      <c r="E278" s="37" t="s">
        <v>230</v>
      </c>
      <c r="F278" s="37" t="s">
        <v>1007</v>
      </c>
      <c r="G278" s="37" t="s">
        <v>387</v>
      </c>
      <c r="H278" s="39" t="s">
        <v>2294</v>
      </c>
      <c r="I278" s="40">
        <v>42419</v>
      </c>
      <c r="J278" s="65">
        <f t="shared" si="94"/>
        <v>41.428571428571431</v>
      </c>
      <c r="K278" s="40">
        <v>42709</v>
      </c>
      <c r="L278" s="50"/>
      <c r="M278" s="65" t="str">
        <f t="shared" si="90"/>
        <v>Y</v>
      </c>
      <c r="N278" s="65">
        <f t="shared" si="91"/>
        <v>17.428571428571431</v>
      </c>
    </row>
    <row r="279" spans="1:14" ht="38.25">
      <c r="A279" s="196">
        <v>20</v>
      </c>
      <c r="B279" s="196">
        <v>88</v>
      </c>
      <c r="C279" s="37">
        <v>559</v>
      </c>
      <c r="D279" s="38" t="s">
        <v>2158</v>
      </c>
      <c r="E279" s="37" t="s">
        <v>230</v>
      </c>
      <c r="F279" s="37" t="s">
        <v>2160</v>
      </c>
      <c r="G279" s="37" t="s">
        <v>384</v>
      </c>
      <c r="H279" s="39" t="s">
        <v>2162</v>
      </c>
      <c r="I279" s="40">
        <v>42580</v>
      </c>
      <c r="J279" s="65">
        <f t="shared" si="94"/>
        <v>18.428571428571427</v>
      </c>
      <c r="K279" s="40">
        <v>42709</v>
      </c>
      <c r="L279" s="50"/>
      <c r="M279" s="65" t="str">
        <f t="shared" si="90"/>
        <v>N</v>
      </c>
      <c r="N279" s="65" t="str">
        <f t="shared" si="91"/>
        <v>-</v>
      </c>
    </row>
    <row r="280" spans="1:14" ht="38.25">
      <c r="A280" s="198">
        <v>20</v>
      </c>
      <c r="B280" s="196">
        <v>87</v>
      </c>
      <c r="C280" s="124">
        <v>551</v>
      </c>
      <c r="D280" s="171" t="s">
        <v>2118</v>
      </c>
      <c r="E280" s="124" t="s">
        <v>95</v>
      </c>
      <c r="F280" s="124" t="s">
        <v>2119</v>
      </c>
      <c r="G280" s="124" t="s">
        <v>384</v>
      </c>
      <c r="H280" s="199" t="s">
        <v>2120</v>
      </c>
      <c r="I280" s="172">
        <v>42543</v>
      </c>
      <c r="J280" s="160">
        <f t="shared" si="94"/>
        <v>23.714285714285715</v>
      </c>
      <c r="K280" s="172">
        <v>42709</v>
      </c>
      <c r="L280" s="200"/>
      <c r="M280" s="65" t="str">
        <f t="shared" si="90"/>
        <v>N</v>
      </c>
      <c r="N280" s="65" t="str">
        <f t="shared" si="91"/>
        <v>-</v>
      </c>
    </row>
    <row r="281" spans="1:14" ht="38.25">
      <c r="A281" s="198">
        <v>20</v>
      </c>
      <c r="B281" s="196">
        <v>86</v>
      </c>
      <c r="C281" s="341"/>
      <c r="D281" s="342" t="s">
        <v>3756</v>
      </c>
      <c r="E281" s="343"/>
      <c r="F281" s="343" t="s">
        <v>3755</v>
      </c>
      <c r="G281" s="343"/>
      <c r="H281" s="344" t="s">
        <v>3754</v>
      </c>
      <c r="I281" s="345"/>
      <c r="J281" s="203"/>
      <c r="K281" s="345">
        <v>42706</v>
      </c>
      <c r="L281" s="200"/>
      <c r="M281" s="65" t="str">
        <f t="shared" ref="M281" si="95">IF(J281&gt;24,"Y","N")</f>
        <v>N</v>
      </c>
      <c r="N281" s="65" t="str">
        <f t="shared" ref="N281" si="96">IF(M281="Y",J281-24,"-")</f>
        <v>-</v>
      </c>
    </row>
    <row r="282" spans="1:14" ht="28.5">
      <c r="A282" s="196">
        <v>20</v>
      </c>
      <c r="B282" s="196">
        <v>85</v>
      </c>
      <c r="C282" s="201">
        <v>552</v>
      </c>
      <c r="D282" s="166" t="s">
        <v>2121</v>
      </c>
      <c r="E282" s="132" t="s">
        <v>230</v>
      </c>
      <c r="F282" s="132" t="s">
        <v>2122</v>
      </c>
      <c r="G282" s="132" t="s">
        <v>388</v>
      </c>
      <c r="H282" s="202" t="s">
        <v>2123</v>
      </c>
      <c r="I282" s="169">
        <v>42544</v>
      </c>
      <c r="J282" s="203">
        <f t="shared" si="94"/>
        <v>22.714285714285715</v>
      </c>
      <c r="K282" s="169">
        <v>42703</v>
      </c>
      <c r="L282" s="50"/>
      <c r="M282" s="65" t="str">
        <f t="shared" si="90"/>
        <v>N</v>
      </c>
      <c r="N282" s="65" t="str">
        <f t="shared" si="91"/>
        <v>-</v>
      </c>
    </row>
    <row r="283" spans="1:14" ht="42.75">
      <c r="A283" s="198">
        <v>20</v>
      </c>
      <c r="B283" s="196">
        <v>84</v>
      </c>
      <c r="C283" s="37">
        <v>562</v>
      </c>
      <c r="D283" s="38" t="s">
        <v>2172</v>
      </c>
      <c r="E283" s="37" t="s">
        <v>230</v>
      </c>
      <c r="F283" s="37" t="s">
        <v>2183</v>
      </c>
      <c r="G283" s="37" t="s">
        <v>2086</v>
      </c>
      <c r="H283" s="39" t="s">
        <v>2293</v>
      </c>
      <c r="I283" s="40">
        <v>42587</v>
      </c>
      <c r="J283" s="65">
        <f t="shared" si="94"/>
        <v>14.571428571428571</v>
      </c>
      <c r="K283" s="40">
        <v>42689</v>
      </c>
      <c r="L283" s="50"/>
      <c r="M283" s="65" t="str">
        <f t="shared" si="90"/>
        <v>N</v>
      </c>
      <c r="N283" s="65" t="str">
        <f t="shared" si="91"/>
        <v>-</v>
      </c>
    </row>
    <row r="284" spans="1:14" ht="51">
      <c r="A284" s="196">
        <v>20</v>
      </c>
      <c r="B284" s="196">
        <v>83</v>
      </c>
      <c r="C284" s="37">
        <v>517</v>
      </c>
      <c r="D284" s="38" t="s">
        <v>1889</v>
      </c>
      <c r="E284" s="37" t="s">
        <v>1654</v>
      </c>
      <c r="F284" s="37" t="s">
        <v>1740</v>
      </c>
      <c r="G284" s="37" t="s">
        <v>383</v>
      </c>
      <c r="H284" s="39" t="s">
        <v>1901</v>
      </c>
      <c r="I284" s="40">
        <v>42359</v>
      </c>
      <c r="J284" s="65">
        <f t="shared" si="94"/>
        <v>47.142857142857146</v>
      </c>
      <c r="K284" s="40">
        <v>42689</v>
      </c>
      <c r="L284" s="50"/>
      <c r="M284" s="65" t="str">
        <f t="shared" si="90"/>
        <v>Y</v>
      </c>
      <c r="N284" s="65">
        <f t="shared" si="91"/>
        <v>23.142857142857146</v>
      </c>
    </row>
    <row r="285" spans="1:14" ht="28.5">
      <c r="A285" s="198">
        <v>20</v>
      </c>
      <c r="B285" s="196">
        <v>82</v>
      </c>
      <c r="C285" s="37">
        <v>479</v>
      </c>
      <c r="D285" s="38" t="s">
        <v>1673</v>
      </c>
      <c r="E285" s="37" t="s">
        <v>230</v>
      </c>
      <c r="F285" s="37" t="s">
        <v>1674</v>
      </c>
      <c r="G285" s="37" t="s">
        <v>380</v>
      </c>
      <c r="H285" s="39" t="s">
        <v>1686</v>
      </c>
      <c r="I285" s="40">
        <v>42235</v>
      </c>
      <c r="J285" s="65">
        <f t="shared" si="94"/>
        <v>64</v>
      </c>
      <c r="K285" s="40">
        <v>42683</v>
      </c>
      <c r="L285" s="50">
        <v>42471</v>
      </c>
      <c r="M285" s="65" t="str">
        <f t="shared" si="90"/>
        <v>Y</v>
      </c>
      <c r="N285" s="65">
        <f t="shared" si="91"/>
        <v>40</v>
      </c>
    </row>
    <row r="286" spans="1:14" ht="25.5">
      <c r="A286" s="196">
        <v>20</v>
      </c>
      <c r="B286" s="196">
        <v>81</v>
      </c>
      <c r="C286" s="37">
        <v>548</v>
      </c>
      <c r="D286" s="38" t="s">
        <v>2100</v>
      </c>
      <c r="E286" s="37" t="s">
        <v>351</v>
      </c>
      <c r="F286" s="37" t="s">
        <v>1361</v>
      </c>
      <c r="G286" s="37" t="s">
        <v>386</v>
      </c>
      <c r="H286" s="39" t="s">
        <v>2268</v>
      </c>
      <c r="I286" s="40">
        <v>42534</v>
      </c>
      <c r="J286" s="65">
        <f t="shared" si="94"/>
        <v>20.571428571428573</v>
      </c>
      <c r="K286" s="40">
        <v>42678</v>
      </c>
      <c r="L286" s="50"/>
      <c r="M286" s="65" t="str">
        <f t="shared" si="90"/>
        <v>N</v>
      </c>
      <c r="N286" s="65" t="str">
        <f t="shared" si="91"/>
        <v>-</v>
      </c>
    </row>
    <row r="287" spans="1:14" ht="51">
      <c r="A287" s="198">
        <v>20</v>
      </c>
      <c r="B287" s="196">
        <v>80</v>
      </c>
      <c r="C287" s="37">
        <v>447</v>
      </c>
      <c r="D287" s="38" t="s">
        <v>1506</v>
      </c>
      <c r="E287" s="37" t="s">
        <v>230</v>
      </c>
      <c r="F287" s="37" t="s">
        <v>1507</v>
      </c>
      <c r="G287" s="37" t="s">
        <v>380</v>
      </c>
      <c r="H287" s="39" t="s">
        <v>1512</v>
      </c>
      <c r="I287" s="40">
        <v>42129</v>
      </c>
      <c r="J287" s="160">
        <f t="shared" si="94"/>
        <v>78.428571428571431</v>
      </c>
      <c r="K287" s="40">
        <v>42678</v>
      </c>
      <c r="L287" s="50">
        <v>42339</v>
      </c>
      <c r="M287" s="65" t="str">
        <f t="shared" si="90"/>
        <v>Y</v>
      </c>
      <c r="N287" s="65">
        <f t="shared" si="91"/>
        <v>54.428571428571431</v>
      </c>
    </row>
    <row r="288" spans="1:14" ht="57">
      <c r="A288" s="196">
        <v>20</v>
      </c>
      <c r="B288" s="196">
        <v>79</v>
      </c>
      <c r="C288" s="37">
        <v>542</v>
      </c>
      <c r="D288" s="38" t="s">
        <v>2044</v>
      </c>
      <c r="E288" s="37" t="s">
        <v>230</v>
      </c>
      <c r="F288" s="37" t="s">
        <v>2045</v>
      </c>
      <c r="G288" s="37" t="s">
        <v>394</v>
      </c>
      <c r="H288" s="39" t="s">
        <v>2267</v>
      </c>
      <c r="I288" s="40">
        <v>42485</v>
      </c>
      <c r="J288" s="160">
        <f t="shared" si="94"/>
        <v>27.142857142857142</v>
      </c>
      <c r="K288" s="40">
        <v>42675</v>
      </c>
      <c r="L288" s="50"/>
      <c r="M288" s="65" t="str">
        <f t="shared" si="90"/>
        <v>Y</v>
      </c>
      <c r="N288" s="65">
        <f t="shared" si="91"/>
        <v>3.1428571428571423</v>
      </c>
    </row>
    <row r="289" spans="1:14" ht="28.5">
      <c r="A289" s="198">
        <v>20</v>
      </c>
      <c r="B289" s="196">
        <v>78</v>
      </c>
      <c r="C289" s="37">
        <v>495</v>
      </c>
      <c r="D289" s="38" t="s">
        <v>1767</v>
      </c>
      <c r="E289" s="37" t="s">
        <v>277</v>
      </c>
      <c r="F289" s="37" t="s">
        <v>1768</v>
      </c>
      <c r="G289" s="37" t="s">
        <v>388</v>
      </c>
      <c r="H289" s="39" t="s">
        <v>1771</v>
      </c>
      <c r="I289" s="40">
        <v>42292</v>
      </c>
      <c r="J289" s="160">
        <f t="shared" si="94"/>
        <v>54.714285714285715</v>
      </c>
      <c r="K289" s="40">
        <v>42675</v>
      </c>
      <c r="L289" s="50"/>
      <c r="M289" s="65" t="str">
        <f t="shared" si="90"/>
        <v>Y</v>
      </c>
      <c r="N289" s="65">
        <f t="shared" si="91"/>
        <v>30.714285714285715</v>
      </c>
    </row>
    <row r="290" spans="1:14" ht="28.5">
      <c r="A290" s="196">
        <v>20</v>
      </c>
      <c r="B290" s="196">
        <v>77</v>
      </c>
      <c r="C290" s="37">
        <v>561</v>
      </c>
      <c r="D290" s="38" t="s">
        <v>2170</v>
      </c>
      <c r="E290" s="37" t="s">
        <v>276</v>
      </c>
      <c r="F290" s="37" t="s">
        <v>2171</v>
      </c>
      <c r="G290" s="37" t="s">
        <v>2086</v>
      </c>
      <c r="H290" s="39" t="s">
        <v>2256</v>
      </c>
      <c r="I290" s="40">
        <v>42587</v>
      </c>
      <c r="J290" s="160">
        <f t="shared" si="94"/>
        <v>11</v>
      </c>
      <c r="K290" s="40">
        <v>42664</v>
      </c>
      <c r="L290" s="50"/>
      <c r="M290" s="65" t="str">
        <f t="shared" si="90"/>
        <v>N</v>
      </c>
      <c r="N290" s="65" t="str">
        <f t="shared" si="91"/>
        <v>-</v>
      </c>
    </row>
    <row r="291" spans="1:14" ht="28.5">
      <c r="A291" s="198">
        <v>20</v>
      </c>
      <c r="B291" s="196">
        <v>76</v>
      </c>
      <c r="C291" s="37">
        <v>519</v>
      </c>
      <c r="D291" s="38" t="s">
        <v>1908</v>
      </c>
      <c r="E291" s="37" t="s">
        <v>351</v>
      </c>
      <c r="F291" s="37" t="s">
        <v>1909</v>
      </c>
      <c r="G291" s="37" t="s">
        <v>386</v>
      </c>
      <c r="H291" s="39" t="s">
        <v>1924</v>
      </c>
      <c r="I291" s="40">
        <v>42359</v>
      </c>
      <c r="J291" s="160">
        <f t="shared" si="94"/>
        <v>43.571428571428569</v>
      </c>
      <c r="K291" s="40">
        <v>42664</v>
      </c>
      <c r="L291" s="50"/>
      <c r="M291" s="65" t="str">
        <f t="shared" si="90"/>
        <v>Y</v>
      </c>
      <c r="N291" s="65">
        <f t="shared" si="91"/>
        <v>19.571428571428569</v>
      </c>
    </row>
    <row r="292" spans="1:14" ht="51">
      <c r="A292" s="196">
        <v>20</v>
      </c>
      <c r="B292" s="196">
        <v>75</v>
      </c>
      <c r="C292" s="37">
        <v>521</v>
      </c>
      <c r="D292" s="38" t="s">
        <v>1894</v>
      </c>
      <c r="E292" s="37" t="s">
        <v>230</v>
      </c>
      <c r="F292" s="37" t="s">
        <v>1895</v>
      </c>
      <c r="G292" s="37" t="s">
        <v>386</v>
      </c>
      <c r="H292" s="39" t="s">
        <v>1903</v>
      </c>
      <c r="I292" s="40">
        <v>42369</v>
      </c>
      <c r="J292" s="160">
        <f t="shared" si="94"/>
        <v>41</v>
      </c>
      <c r="K292" s="40">
        <v>42656</v>
      </c>
      <c r="L292" s="50">
        <v>42632</v>
      </c>
      <c r="M292" s="65" t="str">
        <f t="shared" si="90"/>
        <v>Y</v>
      </c>
      <c r="N292" s="65">
        <f t="shared" si="91"/>
        <v>17</v>
      </c>
    </row>
    <row r="293" spans="1:14" ht="28.5">
      <c r="A293" s="198">
        <v>20</v>
      </c>
      <c r="B293" s="196">
        <v>74</v>
      </c>
      <c r="C293" s="37">
        <v>436</v>
      </c>
      <c r="D293" s="38" t="s">
        <v>1451</v>
      </c>
      <c r="E293" s="37" t="s">
        <v>351</v>
      </c>
      <c r="F293" s="37" t="s">
        <v>1454</v>
      </c>
      <c r="G293" s="37" t="s">
        <v>384</v>
      </c>
      <c r="H293" s="39" t="s">
        <v>1458</v>
      </c>
      <c r="I293" s="40">
        <v>42090</v>
      </c>
      <c r="J293" s="160">
        <f t="shared" si="94"/>
        <v>80.714285714285708</v>
      </c>
      <c r="K293" s="40">
        <v>42655</v>
      </c>
      <c r="L293" s="50">
        <v>42466</v>
      </c>
      <c r="M293" s="65" t="str">
        <f t="shared" si="90"/>
        <v>Y</v>
      </c>
      <c r="N293" s="65">
        <f t="shared" si="91"/>
        <v>56.714285714285708</v>
      </c>
    </row>
    <row r="294" spans="1:14" ht="38.25">
      <c r="A294" s="196">
        <v>20</v>
      </c>
      <c r="B294" s="196">
        <v>73</v>
      </c>
      <c r="C294" s="37">
        <v>549</v>
      </c>
      <c r="D294" s="38" t="s">
        <v>2101</v>
      </c>
      <c r="E294" s="37" t="s">
        <v>230</v>
      </c>
      <c r="F294" s="37" t="s">
        <v>2102</v>
      </c>
      <c r="G294" s="37" t="s">
        <v>380</v>
      </c>
      <c r="H294" s="39" t="s">
        <v>2223</v>
      </c>
      <c r="I294" s="40">
        <v>42541</v>
      </c>
      <c r="J294" s="160">
        <f t="shared" si="94"/>
        <v>14.571428571428571</v>
      </c>
      <c r="K294" s="40">
        <v>42643</v>
      </c>
      <c r="L294" s="50"/>
      <c r="M294" s="65" t="str">
        <f t="shared" si="90"/>
        <v>N</v>
      </c>
      <c r="N294" s="65" t="str">
        <f t="shared" si="91"/>
        <v>-</v>
      </c>
    </row>
    <row r="295" spans="1:14" ht="25.5">
      <c r="A295" s="198">
        <v>20</v>
      </c>
      <c r="B295" s="196">
        <v>72</v>
      </c>
      <c r="C295" s="37">
        <v>538</v>
      </c>
      <c r="D295" s="38" t="s">
        <v>2026</v>
      </c>
      <c r="E295" s="37" t="s">
        <v>230</v>
      </c>
      <c r="F295" s="37" t="s">
        <v>2027</v>
      </c>
      <c r="G295" s="37" t="s">
        <v>384</v>
      </c>
      <c r="H295" s="39" t="s">
        <v>2028</v>
      </c>
      <c r="I295" s="40">
        <v>42465</v>
      </c>
      <c r="J295" s="160">
        <f t="shared" si="94"/>
        <v>25.285714285714285</v>
      </c>
      <c r="K295" s="40">
        <v>42642</v>
      </c>
      <c r="L295" s="50"/>
      <c r="M295" s="65" t="str">
        <f t="shared" si="90"/>
        <v>Y</v>
      </c>
      <c r="N295" s="65">
        <f t="shared" si="91"/>
        <v>1.2857142857142847</v>
      </c>
    </row>
    <row r="296" spans="1:14" ht="38.25">
      <c r="A296" s="196">
        <v>20</v>
      </c>
      <c r="B296" s="196">
        <v>71</v>
      </c>
      <c r="C296" s="37">
        <v>544</v>
      </c>
      <c r="D296" s="38" t="s">
        <v>2052</v>
      </c>
      <c r="E296" s="37" t="s">
        <v>230</v>
      </c>
      <c r="F296" s="37" t="s">
        <v>2053</v>
      </c>
      <c r="G296" s="37" t="s">
        <v>394</v>
      </c>
      <c r="H296" s="39" t="s">
        <v>2055</v>
      </c>
      <c r="I296" s="40">
        <v>42492</v>
      </c>
      <c r="J296" s="160">
        <f t="shared" si="94"/>
        <v>21.428571428571427</v>
      </c>
      <c r="K296" s="40">
        <v>42642</v>
      </c>
      <c r="L296" s="50"/>
      <c r="M296" s="65" t="str">
        <f t="shared" si="90"/>
        <v>N</v>
      </c>
      <c r="N296" s="65" t="str">
        <f t="shared" si="91"/>
        <v>-</v>
      </c>
    </row>
    <row r="297" spans="1:14" ht="42.75">
      <c r="A297" s="198">
        <v>20</v>
      </c>
      <c r="B297" s="196">
        <v>70</v>
      </c>
      <c r="C297" s="37">
        <v>513</v>
      </c>
      <c r="D297" s="38" t="s">
        <v>1868</v>
      </c>
      <c r="E297" s="37" t="s">
        <v>230</v>
      </c>
      <c r="F297" s="37" t="s">
        <v>1871</v>
      </c>
      <c r="G297" s="37" t="s">
        <v>1640</v>
      </c>
      <c r="H297" s="39" t="s">
        <v>1877</v>
      </c>
      <c r="I297" s="40">
        <v>42348</v>
      </c>
      <c r="J297" s="160">
        <f t="shared" si="94"/>
        <v>42</v>
      </c>
      <c r="K297" s="40">
        <v>42642</v>
      </c>
      <c r="L297" s="50">
        <v>42506</v>
      </c>
      <c r="M297" s="65" t="str">
        <f t="shared" si="90"/>
        <v>Y</v>
      </c>
      <c r="N297" s="65">
        <f t="shared" si="91"/>
        <v>18</v>
      </c>
    </row>
    <row r="298" spans="1:14" ht="42.75">
      <c r="A298" s="196">
        <v>20</v>
      </c>
      <c r="B298" s="196">
        <v>69</v>
      </c>
      <c r="C298" s="37">
        <v>470</v>
      </c>
      <c r="D298" s="38" t="s">
        <v>1633</v>
      </c>
      <c r="E298" s="37" t="s">
        <v>351</v>
      </c>
      <c r="F298" s="37" t="s">
        <v>1808</v>
      </c>
      <c r="G298" s="37" t="s">
        <v>1640</v>
      </c>
      <c r="H298" s="39" t="s">
        <v>1638</v>
      </c>
      <c r="I298" s="40">
        <v>42207</v>
      </c>
      <c r="J298" s="160">
        <f t="shared" si="94"/>
        <v>62</v>
      </c>
      <c r="K298" s="40">
        <v>42641</v>
      </c>
      <c r="L298" s="50"/>
      <c r="M298" s="65" t="str">
        <f t="shared" si="90"/>
        <v>Y</v>
      </c>
      <c r="N298" s="65">
        <f t="shared" si="91"/>
        <v>38</v>
      </c>
    </row>
    <row r="299" spans="1:14" ht="28.5">
      <c r="A299" s="198">
        <v>20</v>
      </c>
      <c r="B299" s="196">
        <v>68</v>
      </c>
      <c r="C299" s="37">
        <v>553</v>
      </c>
      <c r="D299" s="38" t="s">
        <v>2124</v>
      </c>
      <c r="E299" s="37" t="s">
        <v>230</v>
      </c>
      <c r="F299" s="37" t="s">
        <v>1185</v>
      </c>
      <c r="G299" s="37" t="s">
        <v>394</v>
      </c>
      <c r="H299" s="39" t="s">
        <v>2214</v>
      </c>
      <c r="I299" s="40">
        <v>42545</v>
      </c>
      <c r="J299" s="160">
        <f t="shared" si="94"/>
        <v>12.571428571428571</v>
      </c>
      <c r="K299" s="40">
        <v>42633</v>
      </c>
      <c r="L299" s="50"/>
      <c r="M299" s="65" t="str">
        <f t="shared" ref="M299:M362" si="97">IF(J299&gt;24,"Y","N")</f>
        <v>N</v>
      </c>
      <c r="N299" s="65" t="str">
        <f t="shared" ref="N299:N362" si="98">IF(M299="Y",J299-24,"-")</f>
        <v>-</v>
      </c>
    </row>
    <row r="300" spans="1:14" ht="42.75">
      <c r="A300" s="196">
        <v>20</v>
      </c>
      <c r="B300" s="196">
        <v>67</v>
      </c>
      <c r="C300" s="37">
        <v>537</v>
      </c>
      <c r="D300" s="38" t="s">
        <v>2018</v>
      </c>
      <c r="E300" s="37" t="s">
        <v>1354</v>
      </c>
      <c r="F300" s="37" t="s">
        <v>2019</v>
      </c>
      <c r="G300" s="37" t="s">
        <v>388</v>
      </c>
      <c r="H300" s="39" t="s">
        <v>2020</v>
      </c>
      <c r="I300" s="40">
        <v>42451</v>
      </c>
      <c r="J300" s="160">
        <f t="shared" si="94"/>
        <v>25.142857142857142</v>
      </c>
      <c r="K300" s="40">
        <v>42627</v>
      </c>
      <c r="L300" s="50"/>
      <c r="M300" s="65" t="str">
        <f t="shared" si="97"/>
        <v>Y</v>
      </c>
      <c r="N300" s="65">
        <f t="shared" si="98"/>
        <v>1.1428571428571423</v>
      </c>
    </row>
    <row r="301" spans="1:14" ht="42.75">
      <c r="A301" s="198">
        <v>20</v>
      </c>
      <c r="B301" s="196">
        <v>66</v>
      </c>
      <c r="C301" s="37">
        <v>516</v>
      </c>
      <c r="D301" s="38" t="s">
        <v>1887</v>
      </c>
      <c r="E301" s="37" t="s">
        <v>230</v>
      </c>
      <c r="F301" s="37" t="s">
        <v>1888</v>
      </c>
      <c r="G301" s="37" t="s">
        <v>2086</v>
      </c>
      <c r="H301" s="39" t="s">
        <v>1900</v>
      </c>
      <c r="I301" s="40">
        <v>42354</v>
      </c>
      <c r="J301" s="160">
        <f t="shared" si="94"/>
        <v>37</v>
      </c>
      <c r="K301" s="40">
        <v>42613</v>
      </c>
      <c r="L301" s="50"/>
      <c r="M301" s="65" t="str">
        <f t="shared" si="97"/>
        <v>Y</v>
      </c>
      <c r="N301" s="65">
        <f t="shared" si="98"/>
        <v>13</v>
      </c>
    </row>
    <row r="302" spans="1:14" ht="28.5">
      <c r="A302" s="196">
        <v>20</v>
      </c>
      <c r="B302" s="196">
        <v>65</v>
      </c>
      <c r="C302" s="37">
        <v>502</v>
      </c>
      <c r="D302" s="38" t="s">
        <v>1794</v>
      </c>
      <c r="E302" s="37" t="s">
        <v>351</v>
      </c>
      <c r="F302" s="37" t="s">
        <v>1795</v>
      </c>
      <c r="G302" s="37" t="s">
        <v>380</v>
      </c>
      <c r="H302" s="39" t="s">
        <v>1800</v>
      </c>
      <c r="I302" s="40">
        <v>42306</v>
      </c>
      <c r="J302" s="160">
        <f t="shared" si="94"/>
        <v>43.857142857142854</v>
      </c>
      <c r="K302" s="40">
        <v>42613</v>
      </c>
      <c r="L302" s="50"/>
      <c r="M302" s="65" t="str">
        <f t="shared" si="97"/>
        <v>Y</v>
      </c>
      <c r="N302" s="65">
        <f t="shared" si="98"/>
        <v>19.857142857142854</v>
      </c>
    </row>
    <row r="303" spans="1:14" ht="51">
      <c r="A303" s="198">
        <v>20</v>
      </c>
      <c r="B303" s="196">
        <v>64</v>
      </c>
      <c r="C303" s="37">
        <v>525</v>
      </c>
      <c r="D303" s="38" t="s">
        <v>1914</v>
      </c>
      <c r="E303" s="37" t="s">
        <v>230</v>
      </c>
      <c r="F303" s="37" t="s">
        <v>1915</v>
      </c>
      <c r="G303" s="37" t="s">
        <v>386</v>
      </c>
      <c r="H303" s="39" t="s">
        <v>1927</v>
      </c>
      <c r="I303" s="40">
        <v>42380</v>
      </c>
      <c r="J303" s="160">
        <f t="shared" si="94"/>
        <v>33.285714285714285</v>
      </c>
      <c r="K303" s="40">
        <v>42613</v>
      </c>
      <c r="L303" s="50"/>
      <c r="M303" s="65" t="str">
        <f t="shared" si="97"/>
        <v>Y</v>
      </c>
      <c r="N303" s="65">
        <f t="shared" si="98"/>
        <v>9.2857142857142847</v>
      </c>
    </row>
    <row r="304" spans="1:14" ht="28.5">
      <c r="A304" s="196">
        <v>20</v>
      </c>
      <c r="B304" s="196">
        <v>63</v>
      </c>
      <c r="C304" s="37">
        <v>430</v>
      </c>
      <c r="D304" s="38" t="s">
        <v>1403</v>
      </c>
      <c r="E304" s="37" t="s">
        <v>230</v>
      </c>
      <c r="F304" s="37" t="s">
        <v>1404</v>
      </c>
      <c r="G304" s="37" t="s">
        <v>394</v>
      </c>
      <c r="H304" s="39" t="s">
        <v>1427</v>
      </c>
      <c r="I304" s="40">
        <v>42051</v>
      </c>
      <c r="J304" s="160">
        <f t="shared" ref="J304:J335" si="99">(K304-I304)/7</f>
        <v>80.285714285714292</v>
      </c>
      <c r="K304" s="40">
        <v>42613</v>
      </c>
      <c r="L304" s="50">
        <v>42195</v>
      </c>
      <c r="M304" s="65" t="str">
        <f t="shared" si="97"/>
        <v>Y</v>
      </c>
      <c r="N304" s="65">
        <f t="shared" si="98"/>
        <v>56.285714285714292</v>
      </c>
    </row>
    <row r="305" spans="1:14" ht="42.75">
      <c r="A305" s="198">
        <v>20</v>
      </c>
      <c r="B305" s="196">
        <v>62</v>
      </c>
      <c r="C305" s="37">
        <v>491</v>
      </c>
      <c r="D305" s="38" t="s">
        <v>1735</v>
      </c>
      <c r="E305" s="37" t="s">
        <v>277</v>
      </c>
      <c r="F305" s="37" t="s">
        <v>1736</v>
      </c>
      <c r="G305" s="37" t="s">
        <v>384</v>
      </c>
      <c r="H305" s="39" t="s">
        <v>2186</v>
      </c>
      <c r="I305" s="40">
        <v>42279</v>
      </c>
      <c r="J305" s="160">
        <f t="shared" si="99"/>
        <v>47.714285714285715</v>
      </c>
      <c r="K305" s="40">
        <v>42613</v>
      </c>
      <c r="L305" s="50"/>
      <c r="M305" s="65" t="str">
        <f t="shared" si="97"/>
        <v>Y</v>
      </c>
      <c r="N305" s="65">
        <f t="shared" si="98"/>
        <v>23.714285714285715</v>
      </c>
    </row>
    <row r="306" spans="1:14" ht="28.5">
      <c r="A306" s="196">
        <v>20</v>
      </c>
      <c r="B306" s="196">
        <v>61</v>
      </c>
      <c r="C306" s="37">
        <v>494</v>
      </c>
      <c r="D306" s="38" t="s">
        <v>1758</v>
      </c>
      <c r="E306" s="37" t="s">
        <v>277</v>
      </c>
      <c r="F306" s="37" t="s">
        <v>1774</v>
      </c>
      <c r="G306" s="37" t="s">
        <v>384</v>
      </c>
      <c r="H306" s="39" t="s">
        <v>2175</v>
      </c>
      <c r="I306" s="40">
        <v>42290</v>
      </c>
      <c r="J306" s="160">
        <f t="shared" si="99"/>
        <v>45.142857142857146</v>
      </c>
      <c r="K306" s="40">
        <v>42606</v>
      </c>
      <c r="L306" s="50"/>
      <c r="M306" s="65" t="str">
        <f t="shared" si="97"/>
        <v>Y</v>
      </c>
      <c r="N306" s="65">
        <f t="shared" si="98"/>
        <v>21.142857142857146</v>
      </c>
    </row>
    <row r="307" spans="1:14" ht="38.25">
      <c r="A307" s="198">
        <v>20</v>
      </c>
      <c r="B307" s="196">
        <v>60</v>
      </c>
      <c r="C307" s="37">
        <v>424</v>
      </c>
      <c r="D307" s="38" t="s">
        <v>1363</v>
      </c>
      <c r="E307" s="37" t="s">
        <v>230</v>
      </c>
      <c r="F307" s="37" t="s">
        <v>1364</v>
      </c>
      <c r="G307" s="37" t="s">
        <v>2086</v>
      </c>
      <c r="H307" s="39" t="s">
        <v>1365</v>
      </c>
      <c r="I307" s="40">
        <v>42024</v>
      </c>
      <c r="J307" s="160">
        <f t="shared" si="99"/>
        <v>82</v>
      </c>
      <c r="K307" s="40">
        <v>42598</v>
      </c>
      <c r="L307" s="50">
        <v>42354</v>
      </c>
      <c r="M307" s="65" t="str">
        <f t="shared" si="97"/>
        <v>Y</v>
      </c>
      <c r="N307" s="65">
        <f t="shared" si="98"/>
        <v>58</v>
      </c>
    </row>
    <row r="308" spans="1:14" ht="38.25">
      <c r="A308" s="196">
        <v>20</v>
      </c>
      <c r="B308" s="196">
        <v>59</v>
      </c>
      <c r="C308" s="37">
        <v>539</v>
      </c>
      <c r="D308" s="38" t="s">
        <v>2032</v>
      </c>
      <c r="E308" s="37" t="s">
        <v>230</v>
      </c>
      <c r="F308" s="37" t="s">
        <v>2033</v>
      </c>
      <c r="G308" s="37" t="s">
        <v>384</v>
      </c>
      <c r="H308" s="39" t="s">
        <v>2036</v>
      </c>
      <c r="I308" s="40">
        <v>42471</v>
      </c>
      <c r="J308" s="160">
        <f t="shared" si="99"/>
        <v>16.428571428571427</v>
      </c>
      <c r="K308" s="40">
        <v>42586</v>
      </c>
      <c r="L308" s="50"/>
      <c r="M308" s="65" t="str">
        <f t="shared" si="97"/>
        <v>N</v>
      </c>
      <c r="N308" s="65" t="str">
        <f t="shared" si="98"/>
        <v>-</v>
      </c>
    </row>
    <row r="309" spans="1:14" ht="28.5">
      <c r="A309" s="198">
        <v>20</v>
      </c>
      <c r="B309" s="196">
        <v>58</v>
      </c>
      <c r="C309" s="37">
        <v>509</v>
      </c>
      <c r="D309" s="38" t="s">
        <v>1852</v>
      </c>
      <c r="E309" s="37" t="s">
        <v>95</v>
      </c>
      <c r="F309" s="37" t="s">
        <v>1480</v>
      </c>
      <c r="G309" s="37" t="s">
        <v>394</v>
      </c>
      <c r="H309" s="39" t="s">
        <v>1860</v>
      </c>
      <c r="I309" s="40">
        <v>42341</v>
      </c>
      <c r="J309" s="160">
        <f t="shared" si="99"/>
        <v>34.857142857142854</v>
      </c>
      <c r="K309" s="40">
        <v>42585</v>
      </c>
      <c r="L309" s="50"/>
      <c r="M309" s="65" t="str">
        <f t="shared" si="97"/>
        <v>Y</v>
      </c>
      <c r="N309" s="65">
        <f t="shared" si="98"/>
        <v>10.857142857142854</v>
      </c>
    </row>
    <row r="310" spans="1:14" ht="57">
      <c r="A310" s="196">
        <v>20</v>
      </c>
      <c r="B310" s="196">
        <v>57</v>
      </c>
      <c r="C310" s="37">
        <v>531</v>
      </c>
      <c r="D310" s="38" t="s">
        <v>1959</v>
      </c>
      <c r="E310" s="37" t="s">
        <v>230</v>
      </c>
      <c r="F310" s="37" t="s">
        <v>1960</v>
      </c>
      <c r="G310" s="37" t="s">
        <v>384</v>
      </c>
      <c r="H310" s="39" t="s">
        <v>1961</v>
      </c>
      <c r="I310" s="40">
        <v>42408</v>
      </c>
      <c r="J310" s="160">
        <f t="shared" si="99"/>
        <v>25.142857142857142</v>
      </c>
      <c r="K310" s="40">
        <v>42584</v>
      </c>
      <c r="L310" s="50"/>
      <c r="M310" s="65" t="str">
        <f t="shared" si="97"/>
        <v>Y</v>
      </c>
      <c r="N310" s="65">
        <f t="shared" si="98"/>
        <v>1.1428571428571423</v>
      </c>
    </row>
    <row r="311" spans="1:14" ht="38.25">
      <c r="A311" s="198">
        <v>20</v>
      </c>
      <c r="B311" s="196">
        <v>56</v>
      </c>
      <c r="C311" s="37">
        <v>510</v>
      </c>
      <c r="D311" s="38" t="s">
        <v>1853</v>
      </c>
      <c r="E311" s="37" t="s">
        <v>230</v>
      </c>
      <c r="F311" s="37" t="s">
        <v>1854</v>
      </c>
      <c r="G311" s="37" t="s">
        <v>2086</v>
      </c>
      <c r="H311" s="39" t="s">
        <v>2149</v>
      </c>
      <c r="I311" s="40">
        <v>42345</v>
      </c>
      <c r="J311" s="160">
        <f t="shared" si="99"/>
        <v>34.142857142857146</v>
      </c>
      <c r="K311" s="40">
        <v>42584</v>
      </c>
      <c r="L311" s="50"/>
      <c r="M311" s="65" t="str">
        <f t="shared" si="97"/>
        <v>Y</v>
      </c>
      <c r="N311" s="65">
        <f t="shared" si="98"/>
        <v>10.142857142857146</v>
      </c>
    </row>
    <row r="312" spans="1:14" ht="51">
      <c r="A312" s="196">
        <v>20</v>
      </c>
      <c r="B312" s="196">
        <v>55</v>
      </c>
      <c r="C312" s="37">
        <v>515</v>
      </c>
      <c r="D312" s="38" t="s">
        <v>1870</v>
      </c>
      <c r="E312" s="37" t="s">
        <v>351</v>
      </c>
      <c r="F312" s="37" t="s">
        <v>1038</v>
      </c>
      <c r="G312" s="37" t="s">
        <v>383</v>
      </c>
      <c r="H312" s="39" t="s">
        <v>2148</v>
      </c>
      <c r="I312" s="40">
        <v>42352</v>
      </c>
      <c r="J312" s="160">
        <f t="shared" si="99"/>
        <v>33</v>
      </c>
      <c r="K312" s="40">
        <v>42583</v>
      </c>
      <c r="L312" s="50"/>
      <c r="M312" s="65" t="str">
        <f t="shared" si="97"/>
        <v>Y</v>
      </c>
      <c r="N312" s="65">
        <f t="shared" si="98"/>
        <v>9</v>
      </c>
    </row>
    <row r="313" spans="1:14" ht="57">
      <c r="A313" s="198">
        <v>20</v>
      </c>
      <c r="B313" s="196">
        <v>54</v>
      </c>
      <c r="C313" s="37">
        <v>532</v>
      </c>
      <c r="D313" s="38" t="s">
        <v>1976</v>
      </c>
      <c r="E313" s="37" t="s">
        <v>351</v>
      </c>
      <c r="F313" s="37" t="s">
        <v>1974</v>
      </c>
      <c r="G313" s="37" t="s">
        <v>2086</v>
      </c>
      <c r="H313" s="39" t="s">
        <v>2147</v>
      </c>
      <c r="I313" s="40">
        <v>42415</v>
      </c>
      <c r="J313" s="160">
        <f t="shared" si="99"/>
        <v>23.571428571428573</v>
      </c>
      <c r="K313" s="40">
        <v>42580</v>
      </c>
      <c r="L313" s="50"/>
      <c r="M313" s="65" t="str">
        <f t="shared" si="97"/>
        <v>N</v>
      </c>
      <c r="N313" s="65" t="str">
        <f t="shared" si="98"/>
        <v>-</v>
      </c>
    </row>
    <row r="314" spans="1:14" ht="38.25">
      <c r="A314" s="196">
        <v>20</v>
      </c>
      <c r="B314" s="196">
        <v>53</v>
      </c>
      <c r="C314" s="37">
        <v>405</v>
      </c>
      <c r="D314" s="38" t="s">
        <v>1226</v>
      </c>
      <c r="E314" s="37" t="s">
        <v>230</v>
      </c>
      <c r="F314" s="37" t="s">
        <v>1228</v>
      </c>
      <c r="G314" s="37" t="s">
        <v>380</v>
      </c>
      <c r="H314" s="39" t="s">
        <v>1232</v>
      </c>
      <c r="I314" s="40">
        <v>41941</v>
      </c>
      <c r="J314" s="160">
        <f t="shared" si="99"/>
        <v>89.857142857142861</v>
      </c>
      <c r="K314" s="40">
        <v>42570</v>
      </c>
      <c r="L314" s="50">
        <v>42257</v>
      </c>
      <c r="M314" s="65" t="str">
        <f t="shared" si="97"/>
        <v>Y</v>
      </c>
      <c r="N314" s="65">
        <f t="shared" si="98"/>
        <v>65.857142857142861</v>
      </c>
    </row>
    <row r="315" spans="1:14" ht="51">
      <c r="A315" s="198">
        <v>20</v>
      </c>
      <c r="B315" s="196">
        <v>52</v>
      </c>
      <c r="C315" s="37">
        <v>528</v>
      </c>
      <c r="D315" s="38" t="s">
        <v>1935</v>
      </c>
      <c r="E315" s="37" t="s">
        <v>230</v>
      </c>
      <c r="F315" s="37" t="s">
        <v>1938</v>
      </c>
      <c r="G315" s="37" t="s">
        <v>380</v>
      </c>
      <c r="H315" s="39" t="s">
        <v>1942</v>
      </c>
      <c r="I315" s="40">
        <v>42383</v>
      </c>
      <c r="J315" s="160">
        <f t="shared" si="99"/>
        <v>26.714285714285715</v>
      </c>
      <c r="K315" s="40">
        <v>42570</v>
      </c>
      <c r="L315" s="50"/>
      <c r="M315" s="65" t="str">
        <f t="shared" si="97"/>
        <v>Y</v>
      </c>
      <c r="N315" s="65">
        <f t="shared" si="98"/>
        <v>2.7142857142857153</v>
      </c>
    </row>
    <row r="316" spans="1:14" ht="28.5">
      <c r="A316" s="196">
        <v>20</v>
      </c>
      <c r="B316" s="196">
        <v>51</v>
      </c>
      <c r="C316" s="37">
        <v>381</v>
      </c>
      <c r="D316" s="38" t="s">
        <v>1055</v>
      </c>
      <c r="E316" s="37" t="s">
        <v>230</v>
      </c>
      <c r="F316" s="37" t="s">
        <v>1057</v>
      </c>
      <c r="G316" s="37" t="s">
        <v>2086</v>
      </c>
      <c r="H316" s="39" t="s">
        <v>1061</v>
      </c>
      <c r="I316" s="40">
        <v>41841</v>
      </c>
      <c r="J316" s="160">
        <f t="shared" si="99"/>
        <v>103.14285714285714</v>
      </c>
      <c r="K316" s="40">
        <v>42563</v>
      </c>
      <c r="L316" s="50">
        <v>42157</v>
      </c>
      <c r="M316" s="65" t="str">
        <f t="shared" si="97"/>
        <v>Y</v>
      </c>
      <c r="N316" s="65">
        <f t="shared" si="98"/>
        <v>79.142857142857139</v>
      </c>
    </row>
    <row r="317" spans="1:14" ht="38.25">
      <c r="A317" s="198">
        <v>20</v>
      </c>
      <c r="B317" s="196">
        <v>50</v>
      </c>
      <c r="C317" s="37">
        <v>404</v>
      </c>
      <c r="D317" s="38" t="s">
        <v>1214</v>
      </c>
      <c r="E317" s="37" t="s">
        <v>230</v>
      </c>
      <c r="F317" s="37" t="s">
        <v>1216</v>
      </c>
      <c r="G317" s="37" t="s">
        <v>383</v>
      </c>
      <c r="H317" s="39" t="s">
        <v>1217</v>
      </c>
      <c r="I317" s="40">
        <v>41935</v>
      </c>
      <c r="J317" s="160">
        <f t="shared" si="99"/>
        <v>88.857142857142861</v>
      </c>
      <c r="K317" s="40">
        <v>42557</v>
      </c>
      <c r="L317" s="50">
        <v>42321</v>
      </c>
      <c r="M317" s="65" t="str">
        <f t="shared" si="97"/>
        <v>Y</v>
      </c>
      <c r="N317" s="65">
        <f t="shared" si="98"/>
        <v>64.857142857142861</v>
      </c>
    </row>
    <row r="318" spans="1:14" ht="38.25">
      <c r="A318" s="196">
        <v>20</v>
      </c>
      <c r="B318" s="196">
        <v>49</v>
      </c>
      <c r="C318" s="37">
        <v>526</v>
      </c>
      <c r="D318" s="38" t="s">
        <v>1916</v>
      </c>
      <c r="E318" s="37" t="s">
        <v>230</v>
      </c>
      <c r="F318" s="37" t="s">
        <v>1911</v>
      </c>
      <c r="G318" s="37" t="s">
        <v>2086</v>
      </c>
      <c r="H318" s="39" t="s">
        <v>1928</v>
      </c>
      <c r="I318" s="40">
        <v>42380</v>
      </c>
      <c r="J318" s="160">
        <f t="shared" si="99"/>
        <v>25.142857142857142</v>
      </c>
      <c r="K318" s="40">
        <v>42556</v>
      </c>
      <c r="L318" s="50"/>
      <c r="M318" s="65" t="str">
        <f t="shared" si="97"/>
        <v>Y</v>
      </c>
      <c r="N318" s="65">
        <f t="shared" si="98"/>
        <v>1.1428571428571423</v>
      </c>
    </row>
    <row r="319" spans="1:14" ht="38.25">
      <c r="A319" s="198">
        <v>20</v>
      </c>
      <c r="B319" s="196">
        <v>48</v>
      </c>
      <c r="C319" s="37">
        <v>523</v>
      </c>
      <c r="D319" s="38" t="s">
        <v>1910</v>
      </c>
      <c r="E319" s="37" t="s">
        <v>230</v>
      </c>
      <c r="F319" s="37" t="s">
        <v>1911</v>
      </c>
      <c r="G319" s="37" t="s">
        <v>387</v>
      </c>
      <c r="H319" s="39" t="s">
        <v>1925</v>
      </c>
      <c r="I319" s="40">
        <v>42376</v>
      </c>
      <c r="J319" s="160">
        <f t="shared" si="99"/>
        <v>25.142857142857142</v>
      </c>
      <c r="K319" s="40">
        <v>42552</v>
      </c>
      <c r="L319" s="50"/>
      <c r="M319" s="65" t="str">
        <f t="shared" si="97"/>
        <v>Y</v>
      </c>
      <c r="N319" s="65">
        <f t="shared" si="98"/>
        <v>1.1428571428571423</v>
      </c>
    </row>
    <row r="320" spans="1:14" ht="42.75">
      <c r="A320" s="196">
        <v>20</v>
      </c>
      <c r="B320" s="196">
        <v>47</v>
      </c>
      <c r="C320" s="37">
        <v>503</v>
      </c>
      <c r="D320" s="38" t="s">
        <v>1796</v>
      </c>
      <c r="E320" s="37" t="s">
        <v>230</v>
      </c>
      <c r="F320" s="37" t="s">
        <v>1797</v>
      </c>
      <c r="G320" s="37" t="s">
        <v>384</v>
      </c>
      <c r="H320" s="39" t="s">
        <v>1801</v>
      </c>
      <c r="I320" s="40">
        <v>42307</v>
      </c>
      <c r="J320" s="160">
        <f t="shared" si="99"/>
        <v>35</v>
      </c>
      <c r="K320" s="40">
        <v>42552</v>
      </c>
      <c r="L320" s="50"/>
      <c r="M320" s="65" t="str">
        <f t="shared" si="97"/>
        <v>Y</v>
      </c>
      <c r="N320" s="65">
        <f t="shared" si="98"/>
        <v>11</v>
      </c>
    </row>
    <row r="321" spans="1:14" ht="38.25">
      <c r="A321" s="198">
        <v>20</v>
      </c>
      <c r="B321" s="196">
        <v>46</v>
      </c>
      <c r="C321" s="37">
        <v>506</v>
      </c>
      <c r="D321" s="38" t="s">
        <v>1836</v>
      </c>
      <c r="E321" s="37" t="s">
        <v>95</v>
      </c>
      <c r="F321" s="37" t="s">
        <v>1837</v>
      </c>
      <c r="G321" s="37" t="s">
        <v>384</v>
      </c>
      <c r="H321" s="39" t="s">
        <v>1843</v>
      </c>
      <c r="I321" s="40">
        <v>42335</v>
      </c>
      <c r="J321" s="160">
        <f t="shared" si="99"/>
        <v>30.714285714285715</v>
      </c>
      <c r="K321" s="40">
        <v>42550</v>
      </c>
      <c r="L321" s="50"/>
      <c r="M321" s="65" t="str">
        <f t="shared" si="97"/>
        <v>Y</v>
      </c>
      <c r="N321" s="65">
        <f t="shared" si="98"/>
        <v>6.7142857142857153</v>
      </c>
    </row>
    <row r="322" spans="1:14" ht="42.75">
      <c r="A322" s="196">
        <v>20</v>
      </c>
      <c r="B322" s="196">
        <v>45</v>
      </c>
      <c r="C322" s="37">
        <v>527</v>
      </c>
      <c r="D322" s="38" t="s">
        <v>1933</v>
      </c>
      <c r="E322" s="37" t="s">
        <v>230</v>
      </c>
      <c r="F322" s="37" t="s">
        <v>1934</v>
      </c>
      <c r="G322" s="37" t="s">
        <v>388</v>
      </c>
      <c r="H322" s="39" t="s">
        <v>1941</v>
      </c>
      <c r="I322" s="40">
        <v>42383</v>
      </c>
      <c r="J322" s="160">
        <f t="shared" si="99"/>
        <v>23.857142857142858</v>
      </c>
      <c r="K322" s="40">
        <v>42550</v>
      </c>
      <c r="L322" s="50"/>
      <c r="M322" s="65" t="str">
        <f t="shared" si="97"/>
        <v>N</v>
      </c>
      <c r="N322" s="65" t="str">
        <f t="shared" si="98"/>
        <v>-</v>
      </c>
    </row>
    <row r="323" spans="1:14" ht="28.5">
      <c r="A323" s="198">
        <v>20</v>
      </c>
      <c r="B323" s="196">
        <v>44</v>
      </c>
      <c r="C323" s="37">
        <v>480</v>
      </c>
      <c r="D323" s="38" t="s">
        <v>1675</v>
      </c>
      <c r="E323" s="37" t="s">
        <v>230</v>
      </c>
      <c r="F323" s="37" t="s">
        <v>1676</v>
      </c>
      <c r="G323" s="37" t="s">
        <v>384</v>
      </c>
      <c r="H323" s="39" t="s">
        <v>1687</v>
      </c>
      <c r="I323" s="40">
        <v>42236</v>
      </c>
      <c r="J323" s="160">
        <f t="shared" si="99"/>
        <v>43.857142857142854</v>
      </c>
      <c r="K323" s="40">
        <v>42543</v>
      </c>
      <c r="L323" s="50">
        <v>42440</v>
      </c>
      <c r="M323" s="65" t="str">
        <f t="shared" si="97"/>
        <v>Y</v>
      </c>
      <c r="N323" s="65">
        <f t="shared" si="98"/>
        <v>19.857142857142854</v>
      </c>
    </row>
    <row r="324" spans="1:14" ht="38.25">
      <c r="A324" s="196">
        <v>20</v>
      </c>
      <c r="B324" s="196">
        <v>43</v>
      </c>
      <c r="C324" s="37">
        <v>469</v>
      </c>
      <c r="D324" s="38" t="s">
        <v>1631</v>
      </c>
      <c r="E324" s="37" t="s">
        <v>351</v>
      </c>
      <c r="F324" s="37" t="s">
        <v>1632</v>
      </c>
      <c r="G324" s="37" t="s">
        <v>384</v>
      </c>
      <c r="H324" s="39" t="s">
        <v>1637</v>
      </c>
      <c r="I324" s="40">
        <v>42206</v>
      </c>
      <c r="J324" s="160">
        <f t="shared" si="99"/>
        <v>47.285714285714285</v>
      </c>
      <c r="K324" s="40">
        <v>42537</v>
      </c>
      <c r="L324" s="50">
        <v>42410</v>
      </c>
      <c r="M324" s="65" t="str">
        <f t="shared" si="97"/>
        <v>Y</v>
      </c>
      <c r="N324" s="65">
        <f t="shared" si="98"/>
        <v>23.285714285714285</v>
      </c>
    </row>
    <row r="325" spans="1:14" ht="28.5">
      <c r="A325" s="198">
        <v>20</v>
      </c>
      <c r="B325" s="196">
        <v>42</v>
      </c>
      <c r="C325" s="37">
        <v>498</v>
      </c>
      <c r="D325" s="38" t="s">
        <v>1782</v>
      </c>
      <c r="E325" s="37" t="s">
        <v>351</v>
      </c>
      <c r="F325" s="37" t="s">
        <v>1783</v>
      </c>
      <c r="G325" s="37" t="s">
        <v>389</v>
      </c>
      <c r="H325" s="39" t="s">
        <v>1788</v>
      </c>
      <c r="I325" s="40">
        <v>42303</v>
      </c>
      <c r="J325" s="160">
        <f t="shared" si="99"/>
        <v>31.285714285714285</v>
      </c>
      <c r="K325" s="40">
        <v>42522</v>
      </c>
      <c r="L325" s="50"/>
      <c r="M325" s="65" t="str">
        <f t="shared" si="97"/>
        <v>Y</v>
      </c>
      <c r="N325" s="65">
        <f t="shared" si="98"/>
        <v>7.2857142857142847</v>
      </c>
    </row>
    <row r="326" spans="1:14" ht="51">
      <c r="A326" s="196">
        <v>20</v>
      </c>
      <c r="B326" s="196">
        <v>41</v>
      </c>
      <c r="C326" s="37">
        <v>482</v>
      </c>
      <c r="D326" s="38" t="s">
        <v>1679</v>
      </c>
      <c r="E326" s="37" t="s">
        <v>230</v>
      </c>
      <c r="F326" s="37" t="s">
        <v>1680</v>
      </c>
      <c r="G326" s="37" t="s">
        <v>394</v>
      </c>
      <c r="H326" s="39" t="s">
        <v>1689</v>
      </c>
      <c r="I326" s="40">
        <v>42241</v>
      </c>
      <c r="J326" s="160">
        <f t="shared" si="99"/>
        <v>39.285714285714285</v>
      </c>
      <c r="K326" s="40">
        <v>42516</v>
      </c>
      <c r="L326" s="50"/>
      <c r="M326" s="65" t="str">
        <f t="shared" si="97"/>
        <v>Y</v>
      </c>
      <c r="N326" s="65">
        <f t="shared" si="98"/>
        <v>15.285714285714285</v>
      </c>
    </row>
    <row r="327" spans="1:14" ht="38.25">
      <c r="A327" s="198">
        <v>20</v>
      </c>
      <c r="B327" s="196">
        <v>40</v>
      </c>
      <c r="C327" s="37">
        <v>524</v>
      </c>
      <c r="D327" s="38" t="s">
        <v>1912</v>
      </c>
      <c r="E327" s="37" t="s">
        <v>230</v>
      </c>
      <c r="F327" s="37" t="s">
        <v>1913</v>
      </c>
      <c r="G327" s="37" t="s">
        <v>386</v>
      </c>
      <c r="H327" s="39" t="s">
        <v>1926</v>
      </c>
      <c r="I327" s="40">
        <v>42376</v>
      </c>
      <c r="J327" s="160">
        <f t="shared" si="99"/>
        <v>19.857142857142858</v>
      </c>
      <c r="K327" s="40">
        <v>42515</v>
      </c>
      <c r="L327" s="50"/>
      <c r="M327" s="65" t="str">
        <f t="shared" si="97"/>
        <v>N</v>
      </c>
      <c r="N327" s="65" t="str">
        <f t="shared" si="98"/>
        <v>-</v>
      </c>
    </row>
    <row r="328" spans="1:14" ht="38.25">
      <c r="A328" s="196">
        <v>20</v>
      </c>
      <c r="B328" s="196">
        <v>39</v>
      </c>
      <c r="C328" s="37">
        <v>473</v>
      </c>
      <c r="D328" s="38" t="s">
        <v>1664</v>
      </c>
      <c r="E328" s="37" t="s">
        <v>277</v>
      </c>
      <c r="F328" s="37" t="s">
        <v>1642</v>
      </c>
      <c r="G328" s="37" t="s">
        <v>386</v>
      </c>
      <c r="H328" s="39" t="s">
        <v>1649</v>
      </c>
      <c r="I328" s="40">
        <v>42215</v>
      </c>
      <c r="J328" s="160">
        <f t="shared" si="99"/>
        <v>42.857142857142854</v>
      </c>
      <c r="K328" s="40">
        <v>42515</v>
      </c>
      <c r="L328" s="50"/>
      <c r="M328" s="65" t="str">
        <f t="shared" si="97"/>
        <v>Y</v>
      </c>
      <c r="N328" s="65">
        <f t="shared" si="98"/>
        <v>18.857142857142854</v>
      </c>
    </row>
    <row r="329" spans="1:14" ht="51">
      <c r="A329" s="198">
        <v>20</v>
      </c>
      <c r="B329" s="196">
        <v>38</v>
      </c>
      <c r="C329" s="37">
        <v>490</v>
      </c>
      <c r="D329" s="38" t="s">
        <v>1739</v>
      </c>
      <c r="E329" s="37" t="s">
        <v>276</v>
      </c>
      <c r="F329" s="37" t="s">
        <v>1740</v>
      </c>
      <c r="G329" s="37" t="s">
        <v>847</v>
      </c>
      <c r="H329" s="39" t="s">
        <v>1741</v>
      </c>
      <c r="I329" s="40">
        <v>42272</v>
      </c>
      <c r="J329" s="160">
        <f t="shared" si="99"/>
        <v>34.571428571428569</v>
      </c>
      <c r="K329" s="40">
        <v>42514</v>
      </c>
      <c r="L329" s="50"/>
      <c r="M329" s="65" t="str">
        <f t="shared" si="97"/>
        <v>Y</v>
      </c>
      <c r="N329" s="65">
        <f t="shared" si="98"/>
        <v>10.571428571428569</v>
      </c>
    </row>
    <row r="330" spans="1:14" ht="38.25">
      <c r="A330" s="297">
        <v>20</v>
      </c>
      <c r="B330" s="297">
        <v>37</v>
      </c>
      <c r="C330" s="42">
        <v>464</v>
      </c>
      <c r="D330" s="298" t="s">
        <v>1585</v>
      </c>
      <c r="E330" s="42" t="s">
        <v>351</v>
      </c>
      <c r="F330" s="42" t="s">
        <v>1586</v>
      </c>
      <c r="G330" s="42" t="s">
        <v>386</v>
      </c>
      <c r="H330" s="39" t="s">
        <v>1589</v>
      </c>
      <c r="I330" s="299">
        <v>42171</v>
      </c>
      <c r="J330" s="301">
        <f t="shared" si="99"/>
        <v>48</v>
      </c>
      <c r="K330" s="299">
        <v>42507</v>
      </c>
      <c r="L330" s="50"/>
      <c r="M330" s="65" t="str">
        <f t="shared" si="97"/>
        <v>Y</v>
      </c>
      <c r="N330" s="65">
        <f t="shared" si="98"/>
        <v>24</v>
      </c>
    </row>
    <row r="331" spans="1:14" ht="25.5">
      <c r="A331" s="198">
        <v>20</v>
      </c>
      <c r="B331" s="196">
        <v>36</v>
      </c>
      <c r="C331" s="37">
        <v>505</v>
      </c>
      <c r="D331" s="38" t="s">
        <v>1810</v>
      </c>
      <c r="E331" s="37" t="s">
        <v>351</v>
      </c>
      <c r="F331" s="37" t="s">
        <v>1816</v>
      </c>
      <c r="G331" s="37" t="s">
        <v>387</v>
      </c>
      <c r="H331" s="39" t="s">
        <v>1813</v>
      </c>
      <c r="I331" s="40">
        <v>42317</v>
      </c>
      <c r="J331" s="160">
        <f t="shared" si="99"/>
        <v>26.428571428571427</v>
      </c>
      <c r="K331" s="40">
        <v>42502</v>
      </c>
      <c r="L331" s="50"/>
      <c r="M331" s="65" t="str">
        <f t="shared" si="97"/>
        <v>Y</v>
      </c>
      <c r="N331" s="65">
        <f t="shared" si="98"/>
        <v>2.428571428571427</v>
      </c>
    </row>
    <row r="332" spans="1:14" ht="51">
      <c r="A332" s="196">
        <v>20</v>
      </c>
      <c r="B332" s="196">
        <v>35</v>
      </c>
      <c r="C332" s="37">
        <v>426</v>
      </c>
      <c r="D332" s="38" t="s">
        <v>1387</v>
      </c>
      <c r="E332" s="37" t="s">
        <v>277</v>
      </c>
      <c r="F332" s="37" t="s">
        <v>1388</v>
      </c>
      <c r="G332" s="37" t="s">
        <v>380</v>
      </c>
      <c r="H332" s="39" t="s">
        <v>1389</v>
      </c>
      <c r="I332" s="40">
        <v>42040</v>
      </c>
      <c r="J332" s="160">
        <f t="shared" si="99"/>
        <v>65</v>
      </c>
      <c r="K332" s="40">
        <v>42495</v>
      </c>
      <c r="L332" s="50"/>
      <c r="M332" s="65" t="str">
        <f t="shared" si="97"/>
        <v>Y</v>
      </c>
      <c r="N332" s="65">
        <f t="shared" si="98"/>
        <v>41</v>
      </c>
    </row>
    <row r="333" spans="1:14" ht="38.25">
      <c r="A333" s="198">
        <v>20</v>
      </c>
      <c r="B333" s="196">
        <v>34</v>
      </c>
      <c r="C333" s="37">
        <v>500</v>
      </c>
      <c r="D333" s="38" t="s">
        <v>1790</v>
      </c>
      <c r="E333" s="37" t="s">
        <v>277</v>
      </c>
      <c r="F333" s="37" t="s">
        <v>1791</v>
      </c>
      <c r="G333" s="37" t="s">
        <v>2086</v>
      </c>
      <c r="H333" s="39" t="s">
        <v>1798</v>
      </c>
      <c r="I333" s="40">
        <v>42305</v>
      </c>
      <c r="J333" s="160">
        <f t="shared" si="99"/>
        <v>27.142857142857142</v>
      </c>
      <c r="K333" s="40">
        <v>42495</v>
      </c>
      <c r="L333" s="50"/>
      <c r="M333" s="65" t="str">
        <f t="shared" si="97"/>
        <v>Y</v>
      </c>
      <c r="N333" s="65">
        <f t="shared" si="98"/>
        <v>3.1428571428571423</v>
      </c>
    </row>
    <row r="334" spans="1:14" ht="28.5">
      <c r="A334" s="196">
        <v>20</v>
      </c>
      <c r="B334" s="196">
        <v>33</v>
      </c>
      <c r="C334" s="37">
        <v>411</v>
      </c>
      <c r="D334" s="38" t="s">
        <v>1258</v>
      </c>
      <c r="E334" s="37" t="s">
        <v>351</v>
      </c>
      <c r="F334" s="37" t="s">
        <v>1260</v>
      </c>
      <c r="G334" s="37" t="s">
        <v>384</v>
      </c>
      <c r="H334" s="39" t="s">
        <v>1262</v>
      </c>
      <c r="I334" s="40">
        <v>41963</v>
      </c>
      <c r="J334" s="160">
        <f t="shared" si="99"/>
        <v>75.857142857142861</v>
      </c>
      <c r="K334" s="40">
        <v>42494</v>
      </c>
      <c r="L334" s="200">
        <v>42213</v>
      </c>
      <c r="M334" s="65" t="str">
        <f t="shared" si="97"/>
        <v>Y</v>
      </c>
      <c r="N334" s="65">
        <f t="shared" si="98"/>
        <v>51.857142857142861</v>
      </c>
    </row>
    <row r="335" spans="1:14" ht="28.5">
      <c r="A335" s="198">
        <v>20</v>
      </c>
      <c r="B335" s="196">
        <v>32</v>
      </c>
      <c r="C335" s="37">
        <v>376</v>
      </c>
      <c r="D335" s="38" t="s">
        <v>953</v>
      </c>
      <c r="E335" s="37" t="s">
        <v>230</v>
      </c>
      <c r="F335" s="37" t="s">
        <v>1023</v>
      </c>
      <c r="G335" s="37" t="s">
        <v>386</v>
      </c>
      <c r="H335" s="204" t="s">
        <v>957</v>
      </c>
      <c r="I335" s="40">
        <v>41810</v>
      </c>
      <c r="J335" s="160">
        <f t="shared" si="99"/>
        <v>96.857142857142861</v>
      </c>
      <c r="K335" s="40">
        <v>42488</v>
      </c>
      <c r="L335" s="113">
        <v>42296</v>
      </c>
      <c r="M335" s="65" t="str">
        <f t="shared" si="97"/>
        <v>Y</v>
      </c>
      <c r="N335" s="65">
        <f t="shared" si="98"/>
        <v>72.857142857142861</v>
      </c>
    </row>
    <row r="336" spans="1:14" ht="71.25">
      <c r="A336" s="196">
        <v>20</v>
      </c>
      <c r="B336" s="196">
        <v>31</v>
      </c>
      <c r="C336" s="37">
        <v>511</v>
      </c>
      <c r="D336" s="38" t="s">
        <v>1864</v>
      </c>
      <c r="E336" s="37" t="s">
        <v>276</v>
      </c>
      <c r="F336" s="37" t="s">
        <v>1865</v>
      </c>
      <c r="G336" s="37" t="s">
        <v>394</v>
      </c>
      <c r="H336" s="204" t="s">
        <v>1875</v>
      </c>
      <c r="I336" s="40">
        <v>42346</v>
      </c>
      <c r="J336" s="160">
        <f t="shared" ref="J336:J366" si="100">(K336-I336)/7</f>
        <v>20.142857142857142</v>
      </c>
      <c r="K336" s="40">
        <v>42487</v>
      </c>
      <c r="L336" s="113"/>
      <c r="M336" s="65" t="str">
        <f t="shared" si="97"/>
        <v>N</v>
      </c>
      <c r="N336" s="65" t="str">
        <f t="shared" si="98"/>
        <v>-</v>
      </c>
    </row>
    <row r="337" spans="1:14" ht="28.5">
      <c r="A337" s="198">
        <v>20</v>
      </c>
      <c r="B337" s="196">
        <v>30</v>
      </c>
      <c r="C337" s="37">
        <v>514</v>
      </c>
      <c r="D337" s="38" t="s">
        <v>1869</v>
      </c>
      <c r="E337" s="37" t="s">
        <v>351</v>
      </c>
      <c r="F337" s="37" t="s">
        <v>1872</v>
      </c>
      <c r="G337" s="37" t="s">
        <v>388</v>
      </c>
      <c r="H337" s="204" t="s">
        <v>1878</v>
      </c>
      <c r="I337" s="40">
        <v>42352</v>
      </c>
      <c r="J337" s="160">
        <f t="shared" si="100"/>
        <v>19.142857142857142</v>
      </c>
      <c r="K337" s="40">
        <v>42486</v>
      </c>
      <c r="L337" s="113"/>
      <c r="M337" s="65" t="str">
        <f t="shared" si="97"/>
        <v>N</v>
      </c>
      <c r="N337" s="65" t="str">
        <f t="shared" si="98"/>
        <v>-</v>
      </c>
    </row>
    <row r="338" spans="1:14" ht="42.75">
      <c r="A338" s="196">
        <v>20</v>
      </c>
      <c r="B338" s="196">
        <v>29</v>
      </c>
      <c r="C338" s="37">
        <v>522</v>
      </c>
      <c r="D338" s="38" t="s">
        <v>1896</v>
      </c>
      <c r="E338" s="37" t="s">
        <v>230</v>
      </c>
      <c r="F338" s="37" t="s">
        <v>1897</v>
      </c>
      <c r="G338" s="37" t="s">
        <v>380</v>
      </c>
      <c r="H338" s="204" t="s">
        <v>1904</v>
      </c>
      <c r="I338" s="40">
        <v>42369</v>
      </c>
      <c r="J338" s="160">
        <f t="shared" si="100"/>
        <v>15.857142857142858</v>
      </c>
      <c r="K338" s="40">
        <v>42480</v>
      </c>
      <c r="L338" s="113"/>
      <c r="M338" s="65" t="str">
        <f t="shared" si="97"/>
        <v>N</v>
      </c>
      <c r="N338" s="65" t="str">
        <f t="shared" si="98"/>
        <v>-</v>
      </c>
    </row>
    <row r="339" spans="1:14" ht="57">
      <c r="A339" s="198">
        <v>20</v>
      </c>
      <c r="B339" s="196">
        <v>28</v>
      </c>
      <c r="C339" s="37">
        <v>512</v>
      </c>
      <c r="D339" s="38" t="s">
        <v>1866</v>
      </c>
      <c r="E339" s="37" t="s">
        <v>230</v>
      </c>
      <c r="F339" s="37" t="s">
        <v>1867</v>
      </c>
      <c r="G339" s="37" t="s">
        <v>1640</v>
      </c>
      <c r="H339" s="204" t="s">
        <v>1876</v>
      </c>
      <c r="I339" s="40">
        <v>42347</v>
      </c>
      <c r="J339" s="160">
        <f t="shared" si="100"/>
        <v>19</v>
      </c>
      <c r="K339" s="40">
        <v>42480</v>
      </c>
      <c r="L339" s="113"/>
      <c r="M339" s="65" t="str">
        <f t="shared" si="97"/>
        <v>N</v>
      </c>
      <c r="N339" s="65" t="str">
        <f t="shared" si="98"/>
        <v>-</v>
      </c>
    </row>
    <row r="340" spans="1:14" ht="28.5">
      <c r="A340" s="196">
        <v>20</v>
      </c>
      <c r="B340" s="196">
        <v>27</v>
      </c>
      <c r="C340" s="37">
        <v>481</v>
      </c>
      <c r="D340" s="38" t="s">
        <v>1677</v>
      </c>
      <c r="E340" s="37" t="s">
        <v>351</v>
      </c>
      <c r="F340" s="37" t="s">
        <v>1678</v>
      </c>
      <c r="G340" s="37" t="s">
        <v>394</v>
      </c>
      <c r="H340" s="204" t="s">
        <v>1688</v>
      </c>
      <c r="I340" s="40">
        <v>42236</v>
      </c>
      <c r="J340" s="160">
        <f t="shared" si="100"/>
        <v>34</v>
      </c>
      <c r="K340" s="40">
        <v>42474</v>
      </c>
      <c r="L340" s="113"/>
      <c r="M340" s="65" t="str">
        <f t="shared" si="97"/>
        <v>Y</v>
      </c>
      <c r="N340" s="65">
        <f t="shared" si="98"/>
        <v>10</v>
      </c>
    </row>
    <row r="341" spans="1:14" ht="28.5">
      <c r="A341" s="198">
        <v>20</v>
      </c>
      <c r="B341" s="196">
        <v>26</v>
      </c>
      <c r="C341" s="37">
        <v>520</v>
      </c>
      <c r="D341" s="38" t="s">
        <v>1892</v>
      </c>
      <c r="E341" s="37" t="s">
        <v>180</v>
      </c>
      <c r="F341" s="37" t="s">
        <v>1893</v>
      </c>
      <c r="G341" s="37" t="s">
        <v>380</v>
      </c>
      <c r="H341" s="204" t="s">
        <v>1902</v>
      </c>
      <c r="I341" s="40">
        <v>42359</v>
      </c>
      <c r="J341" s="160">
        <f t="shared" si="100"/>
        <v>15.428571428571429</v>
      </c>
      <c r="K341" s="40">
        <v>42467</v>
      </c>
      <c r="L341" s="113"/>
      <c r="M341" s="65" t="str">
        <f t="shared" si="97"/>
        <v>N</v>
      </c>
      <c r="N341" s="65" t="str">
        <f t="shared" si="98"/>
        <v>-</v>
      </c>
    </row>
    <row r="342" spans="1:14" ht="28.5">
      <c r="A342" s="196">
        <v>20</v>
      </c>
      <c r="B342" s="196">
        <v>25</v>
      </c>
      <c r="C342" s="37">
        <v>507</v>
      </c>
      <c r="D342" s="38" t="s">
        <v>1838</v>
      </c>
      <c r="E342" s="37" t="s">
        <v>276</v>
      </c>
      <c r="F342" s="37" t="s">
        <v>1839</v>
      </c>
      <c r="G342" s="37" t="s">
        <v>2086</v>
      </c>
      <c r="H342" s="204" t="s">
        <v>1844</v>
      </c>
      <c r="I342" s="40">
        <v>42338</v>
      </c>
      <c r="J342" s="160">
        <f t="shared" si="100"/>
        <v>18.142857142857142</v>
      </c>
      <c r="K342" s="40">
        <v>42465</v>
      </c>
      <c r="L342" s="113"/>
      <c r="M342" s="65" t="str">
        <f t="shared" si="97"/>
        <v>N</v>
      </c>
      <c r="N342" s="65" t="str">
        <f t="shared" si="98"/>
        <v>-</v>
      </c>
    </row>
    <row r="343" spans="1:14" ht="28.5">
      <c r="A343" s="198">
        <v>20</v>
      </c>
      <c r="B343" s="196">
        <v>24</v>
      </c>
      <c r="C343" s="37">
        <v>442</v>
      </c>
      <c r="D343" s="38" t="s">
        <v>1474</v>
      </c>
      <c r="E343" s="37" t="s">
        <v>276</v>
      </c>
      <c r="F343" s="37" t="s">
        <v>1480</v>
      </c>
      <c r="G343" s="37" t="s">
        <v>384</v>
      </c>
      <c r="H343" s="204" t="s">
        <v>1486</v>
      </c>
      <c r="I343" s="40">
        <v>42116</v>
      </c>
      <c r="J343" s="160">
        <f t="shared" si="100"/>
        <v>49.857142857142854</v>
      </c>
      <c r="K343" s="40">
        <v>42465</v>
      </c>
      <c r="L343" s="113"/>
      <c r="M343" s="65" t="str">
        <f t="shared" si="97"/>
        <v>Y</v>
      </c>
      <c r="N343" s="65">
        <f t="shared" si="98"/>
        <v>25.857142857142854</v>
      </c>
    </row>
    <row r="344" spans="1:14" ht="42.75">
      <c r="A344" s="196">
        <v>20</v>
      </c>
      <c r="B344" s="196">
        <v>23</v>
      </c>
      <c r="C344" s="37">
        <v>499</v>
      </c>
      <c r="D344" s="38" t="s">
        <v>1784</v>
      </c>
      <c r="E344" s="37" t="s">
        <v>230</v>
      </c>
      <c r="F344" s="37" t="s">
        <v>1785</v>
      </c>
      <c r="G344" s="37" t="s">
        <v>2086</v>
      </c>
      <c r="H344" s="204" t="s">
        <v>1789</v>
      </c>
      <c r="I344" s="40">
        <v>42303</v>
      </c>
      <c r="J344" s="160">
        <f t="shared" si="100"/>
        <v>22.571428571428573</v>
      </c>
      <c r="K344" s="40">
        <v>42461</v>
      </c>
      <c r="L344" s="113"/>
      <c r="M344" s="65" t="str">
        <f t="shared" si="97"/>
        <v>N</v>
      </c>
      <c r="N344" s="65" t="str">
        <f t="shared" si="98"/>
        <v>-</v>
      </c>
    </row>
    <row r="345" spans="1:14" ht="28.5">
      <c r="A345" s="198">
        <v>20</v>
      </c>
      <c r="B345" s="196">
        <v>22</v>
      </c>
      <c r="C345" s="37">
        <v>467</v>
      </c>
      <c r="D345" s="38" t="s">
        <v>1614</v>
      </c>
      <c r="E345" s="37" t="s">
        <v>1615</v>
      </c>
      <c r="F345" s="37" t="s">
        <v>1616</v>
      </c>
      <c r="G345" s="37" t="s">
        <v>386</v>
      </c>
      <c r="H345" s="204" t="s">
        <v>1619</v>
      </c>
      <c r="I345" s="40">
        <v>42195</v>
      </c>
      <c r="J345" s="160">
        <f t="shared" si="100"/>
        <v>36.857142857142854</v>
      </c>
      <c r="K345" s="40">
        <v>42453</v>
      </c>
      <c r="L345" s="113"/>
      <c r="M345" s="65" t="str">
        <f t="shared" si="97"/>
        <v>Y</v>
      </c>
      <c r="N345" s="65">
        <f t="shared" si="98"/>
        <v>12.857142857142854</v>
      </c>
    </row>
    <row r="346" spans="1:14" ht="38.25">
      <c r="A346" s="196">
        <v>20</v>
      </c>
      <c r="B346" s="196">
        <v>21</v>
      </c>
      <c r="C346" s="37">
        <v>423</v>
      </c>
      <c r="D346" s="38" t="s">
        <v>1347</v>
      </c>
      <c r="E346" s="37" t="s">
        <v>230</v>
      </c>
      <c r="F346" s="37" t="s">
        <v>1348</v>
      </c>
      <c r="G346" s="37" t="s">
        <v>2086</v>
      </c>
      <c r="H346" s="204" t="s">
        <v>1351</v>
      </c>
      <c r="I346" s="40">
        <v>42016</v>
      </c>
      <c r="J346" s="160">
        <f t="shared" si="100"/>
        <v>61.571428571428569</v>
      </c>
      <c r="K346" s="40">
        <v>42447</v>
      </c>
      <c r="L346" s="113">
        <v>42394</v>
      </c>
      <c r="M346" s="65" t="str">
        <f t="shared" si="97"/>
        <v>Y</v>
      </c>
      <c r="N346" s="65">
        <f t="shared" si="98"/>
        <v>37.571428571428569</v>
      </c>
    </row>
    <row r="347" spans="1:14" ht="38.25">
      <c r="A347" s="198">
        <v>20</v>
      </c>
      <c r="B347" s="196">
        <v>20</v>
      </c>
      <c r="C347" s="37">
        <v>446</v>
      </c>
      <c r="D347" s="38" t="s">
        <v>1478</v>
      </c>
      <c r="E347" s="37" t="s">
        <v>1197</v>
      </c>
      <c r="F347" s="37" t="s">
        <v>1484</v>
      </c>
      <c r="G347" s="37" t="s">
        <v>384</v>
      </c>
      <c r="H347" s="204" t="s">
        <v>1490</v>
      </c>
      <c r="I347" s="40">
        <v>42121</v>
      </c>
      <c r="J347" s="160">
        <f t="shared" si="100"/>
        <v>46.428571428571431</v>
      </c>
      <c r="K347" s="40">
        <v>42446</v>
      </c>
      <c r="L347" s="113"/>
      <c r="M347" s="65" t="str">
        <f t="shared" si="97"/>
        <v>Y</v>
      </c>
      <c r="N347" s="65">
        <f t="shared" si="98"/>
        <v>22.428571428571431</v>
      </c>
    </row>
    <row r="348" spans="1:14" ht="38.25">
      <c r="A348" s="196">
        <v>20</v>
      </c>
      <c r="B348" s="196">
        <v>19</v>
      </c>
      <c r="C348" s="37">
        <v>508</v>
      </c>
      <c r="D348" s="38" t="s">
        <v>1845</v>
      </c>
      <c r="E348" s="37" t="s">
        <v>230</v>
      </c>
      <c r="F348" s="37" t="s">
        <v>1840</v>
      </c>
      <c r="G348" s="37" t="s">
        <v>1640</v>
      </c>
      <c r="H348" s="204" t="s">
        <v>1989</v>
      </c>
      <c r="I348" s="40">
        <v>42338</v>
      </c>
      <c r="J348" s="160">
        <f t="shared" si="100"/>
        <v>13.428571428571429</v>
      </c>
      <c r="K348" s="40">
        <v>42432</v>
      </c>
      <c r="L348" s="113"/>
      <c r="M348" s="65" t="str">
        <f t="shared" si="97"/>
        <v>N</v>
      </c>
      <c r="N348" s="65" t="str">
        <f t="shared" si="98"/>
        <v>-</v>
      </c>
    </row>
    <row r="349" spans="1:14" ht="38.25">
      <c r="A349" s="198">
        <v>20</v>
      </c>
      <c r="B349" s="196">
        <v>18</v>
      </c>
      <c r="C349" s="37">
        <v>497</v>
      </c>
      <c r="D349" s="38" t="s">
        <v>1780</v>
      </c>
      <c r="E349" s="37" t="s">
        <v>230</v>
      </c>
      <c r="F349" s="37" t="s">
        <v>1781</v>
      </c>
      <c r="G349" s="37" t="s">
        <v>387</v>
      </c>
      <c r="H349" s="204" t="s">
        <v>1787</v>
      </c>
      <c r="I349" s="40">
        <v>42299</v>
      </c>
      <c r="J349" s="160">
        <f t="shared" si="100"/>
        <v>19</v>
      </c>
      <c r="K349" s="40">
        <v>42432</v>
      </c>
      <c r="L349" s="113"/>
      <c r="M349" s="65" t="str">
        <f t="shared" si="97"/>
        <v>N</v>
      </c>
      <c r="N349" s="65" t="str">
        <f t="shared" si="98"/>
        <v>-</v>
      </c>
    </row>
    <row r="350" spans="1:14" ht="38.25">
      <c r="A350" s="196">
        <v>20</v>
      </c>
      <c r="B350" s="196">
        <v>17</v>
      </c>
      <c r="C350" s="37">
        <v>471</v>
      </c>
      <c r="D350" s="38" t="s">
        <v>1634</v>
      </c>
      <c r="E350" s="37" t="s">
        <v>95</v>
      </c>
      <c r="F350" s="37" t="s">
        <v>1635</v>
      </c>
      <c r="G350" s="37" t="s">
        <v>383</v>
      </c>
      <c r="H350" s="204" t="s">
        <v>1639</v>
      </c>
      <c r="I350" s="40">
        <v>42209</v>
      </c>
      <c r="J350" s="160">
        <f t="shared" si="100"/>
        <v>31.857142857142858</v>
      </c>
      <c r="K350" s="40">
        <v>42432</v>
      </c>
      <c r="L350" s="113"/>
      <c r="M350" s="65" t="str">
        <f t="shared" si="97"/>
        <v>Y</v>
      </c>
      <c r="N350" s="65">
        <f t="shared" si="98"/>
        <v>7.8571428571428577</v>
      </c>
    </row>
    <row r="351" spans="1:14" ht="51">
      <c r="A351" s="198">
        <v>20</v>
      </c>
      <c r="B351" s="196">
        <v>16</v>
      </c>
      <c r="C351" s="37">
        <v>449</v>
      </c>
      <c r="D351" s="38" t="s">
        <v>1520</v>
      </c>
      <c r="E351" s="37" t="s">
        <v>351</v>
      </c>
      <c r="F351" s="37" t="s">
        <v>1521</v>
      </c>
      <c r="G351" s="37" t="s">
        <v>380</v>
      </c>
      <c r="H351" s="204" t="s">
        <v>1526</v>
      </c>
      <c r="I351" s="40">
        <v>42130</v>
      </c>
      <c r="J351" s="160">
        <f t="shared" si="100"/>
        <v>43</v>
      </c>
      <c r="K351" s="40">
        <v>42431</v>
      </c>
      <c r="L351" s="113"/>
      <c r="M351" s="65" t="str">
        <f t="shared" si="97"/>
        <v>Y</v>
      </c>
      <c r="N351" s="65">
        <f t="shared" si="98"/>
        <v>19</v>
      </c>
    </row>
    <row r="352" spans="1:14" ht="42.75">
      <c r="A352" s="196">
        <v>20</v>
      </c>
      <c r="B352" s="196">
        <v>15</v>
      </c>
      <c r="C352" s="37">
        <v>492</v>
      </c>
      <c r="D352" s="38" t="s">
        <v>1737</v>
      </c>
      <c r="E352" s="37" t="s">
        <v>230</v>
      </c>
      <c r="F352" s="37" t="s">
        <v>1753</v>
      </c>
      <c r="G352" s="37" t="s">
        <v>380</v>
      </c>
      <c r="H352" s="204" t="s">
        <v>1986</v>
      </c>
      <c r="I352" s="40">
        <v>42279</v>
      </c>
      <c r="J352" s="160">
        <f t="shared" si="100"/>
        <v>21.571428571428573</v>
      </c>
      <c r="K352" s="40">
        <v>42430</v>
      </c>
      <c r="L352" s="113"/>
      <c r="M352" s="65" t="str">
        <f t="shared" si="97"/>
        <v>N</v>
      </c>
      <c r="N352" s="65" t="str">
        <f t="shared" si="98"/>
        <v>-</v>
      </c>
    </row>
    <row r="353" spans="1:14" ht="28.5">
      <c r="A353" s="198">
        <v>20</v>
      </c>
      <c r="B353" s="196">
        <v>14</v>
      </c>
      <c r="C353" s="37">
        <v>501</v>
      </c>
      <c r="D353" s="38" t="s">
        <v>1792</v>
      </c>
      <c r="E353" s="37" t="s">
        <v>1197</v>
      </c>
      <c r="F353" s="37" t="s">
        <v>1793</v>
      </c>
      <c r="G353" s="37" t="s">
        <v>384</v>
      </c>
      <c r="H353" s="204" t="s">
        <v>1799</v>
      </c>
      <c r="I353" s="40">
        <v>42305</v>
      </c>
      <c r="J353" s="160">
        <f t="shared" si="100"/>
        <v>17.142857142857142</v>
      </c>
      <c r="K353" s="40">
        <v>42425</v>
      </c>
      <c r="L353" s="113"/>
      <c r="M353" s="65" t="str">
        <f t="shared" si="97"/>
        <v>N</v>
      </c>
      <c r="N353" s="65" t="str">
        <f t="shared" si="98"/>
        <v>-</v>
      </c>
    </row>
    <row r="354" spans="1:14" ht="38.25">
      <c r="A354" s="196">
        <v>20</v>
      </c>
      <c r="B354" s="196">
        <v>13</v>
      </c>
      <c r="C354" s="37">
        <v>427</v>
      </c>
      <c r="D354" s="38" t="s">
        <v>1394</v>
      </c>
      <c r="E354" s="37" t="s">
        <v>277</v>
      </c>
      <c r="F354" s="37" t="s">
        <v>1395</v>
      </c>
      <c r="G354" s="37" t="s">
        <v>380</v>
      </c>
      <c r="H354" s="204" t="s">
        <v>1398</v>
      </c>
      <c r="I354" s="40">
        <v>42046</v>
      </c>
      <c r="J354" s="160">
        <f t="shared" si="100"/>
        <v>54.142857142857146</v>
      </c>
      <c r="K354" s="40">
        <v>42425</v>
      </c>
      <c r="L354" s="113"/>
      <c r="M354" s="65" t="str">
        <f t="shared" si="97"/>
        <v>Y</v>
      </c>
      <c r="N354" s="65">
        <f t="shared" si="98"/>
        <v>30.142857142857146</v>
      </c>
    </row>
    <row r="355" spans="1:14" ht="28.5">
      <c r="A355" s="198">
        <v>20</v>
      </c>
      <c r="B355" s="196">
        <v>12</v>
      </c>
      <c r="C355" s="37">
        <v>475</v>
      </c>
      <c r="D355" s="38" t="s">
        <v>1643</v>
      </c>
      <c r="E355" s="37" t="s">
        <v>351</v>
      </c>
      <c r="F355" s="37" t="s">
        <v>1644</v>
      </c>
      <c r="G355" s="37" t="s">
        <v>394</v>
      </c>
      <c r="H355" s="204" t="s">
        <v>1651</v>
      </c>
      <c r="I355" s="40">
        <v>42216</v>
      </c>
      <c r="J355" s="160">
        <f t="shared" si="100"/>
        <v>28.714285714285715</v>
      </c>
      <c r="K355" s="40">
        <v>42417</v>
      </c>
      <c r="L355" s="113"/>
      <c r="M355" s="65" t="str">
        <f t="shared" si="97"/>
        <v>Y</v>
      </c>
      <c r="N355" s="65">
        <f t="shared" si="98"/>
        <v>4.7142857142857153</v>
      </c>
    </row>
    <row r="356" spans="1:14" ht="25.5">
      <c r="A356" s="196">
        <v>20</v>
      </c>
      <c r="B356" s="196">
        <v>11</v>
      </c>
      <c r="C356" s="37">
        <v>496</v>
      </c>
      <c r="D356" s="38" t="s">
        <v>1769</v>
      </c>
      <c r="E356" s="37" t="s">
        <v>230</v>
      </c>
      <c r="F356" s="37" t="s">
        <v>1770</v>
      </c>
      <c r="G356" s="37" t="s">
        <v>383</v>
      </c>
      <c r="H356" s="204" t="s">
        <v>1772</v>
      </c>
      <c r="I356" s="40">
        <v>42292</v>
      </c>
      <c r="J356" s="160">
        <f t="shared" si="100"/>
        <v>17.714285714285715</v>
      </c>
      <c r="K356" s="40">
        <v>42416</v>
      </c>
      <c r="L356" s="113"/>
      <c r="M356" s="65" t="str">
        <f t="shared" si="97"/>
        <v>N</v>
      </c>
      <c r="N356" s="65" t="str">
        <f t="shared" si="98"/>
        <v>-</v>
      </c>
    </row>
    <row r="357" spans="1:14" ht="42.75">
      <c r="A357" s="198">
        <v>20</v>
      </c>
      <c r="B357" s="196">
        <v>10</v>
      </c>
      <c r="C357" s="37">
        <v>485</v>
      </c>
      <c r="D357" s="38" t="s">
        <v>1703</v>
      </c>
      <c r="E357" s="37" t="s">
        <v>230</v>
      </c>
      <c r="F357" s="37" t="s">
        <v>1704</v>
      </c>
      <c r="G357" s="37" t="s">
        <v>383</v>
      </c>
      <c r="H357" s="204" t="s">
        <v>1707</v>
      </c>
      <c r="I357" s="40">
        <v>42256</v>
      </c>
      <c r="J357" s="160">
        <f t="shared" si="100"/>
        <v>22.285714285714285</v>
      </c>
      <c r="K357" s="40">
        <v>42412</v>
      </c>
      <c r="L357" s="113"/>
      <c r="M357" s="65" t="str">
        <f t="shared" si="97"/>
        <v>N</v>
      </c>
      <c r="N357" s="65" t="str">
        <f t="shared" si="98"/>
        <v>-</v>
      </c>
    </row>
    <row r="358" spans="1:14" ht="28.5">
      <c r="A358" s="196">
        <v>20</v>
      </c>
      <c r="B358" s="196">
        <v>9</v>
      </c>
      <c r="C358" s="37">
        <v>443</v>
      </c>
      <c r="D358" s="38" t="s">
        <v>1475</v>
      </c>
      <c r="E358" s="37" t="s">
        <v>277</v>
      </c>
      <c r="F358" s="37" t="s">
        <v>1481</v>
      </c>
      <c r="G358" s="37" t="s">
        <v>380</v>
      </c>
      <c r="H358" s="204" t="s">
        <v>1487</v>
      </c>
      <c r="I358" s="40">
        <v>42116</v>
      </c>
      <c r="J358" s="160">
        <f t="shared" si="100"/>
        <v>41.857142857142854</v>
      </c>
      <c r="K358" s="40">
        <v>42409</v>
      </c>
      <c r="L358" s="113"/>
      <c r="M358" s="65" t="str">
        <f t="shared" si="97"/>
        <v>Y</v>
      </c>
      <c r="N358" s="65">
        <f t="shared" si="98"/>
        <v>17.857142857142854</v>
      </c>
    </row>
    <row r="359" spans="1:14" ht="38.25">
      <c r="A359" s="198">
        <v>20</v>
      </c>
      <c r="B359" s="196">
        <v>8</v>
      </c>
      <c r="C359" s="37">
        <v>415</v>
      </c>
      <c r="D359" s="38" t="s">
        <v>1298</v>
      </c>
      <c r="E359" s="37" t="s">
        <v>230</v>
      </c>
      <c r="F359" s="37" t="s">
        <v>1300</v>
      </c>
      <c r="G359" s="37" t="s">
        <v>394</v>
      </c>
      <c r="H359" s="204" t="s">
        <v>1303</v>
      </c>
      <c r="I359" s="40">
        <v>41978</v>
      </c>
      <c r="J359" s="160">
        <f t="shared" si="100"/>
        <v>60.571428571428569</v>
      </c>
      <c r="K359" s="40">
        <v>42402</v>
      </c>
      <c r="L359" s="113">
        <v>42286</v>
      </c>
      <c r="M359" s="65" t="str">
        <f t="shared" si="97"/>
        <v>Y</v>
      </c>
      <c r="N359" s="65">
        <f t="shared" si="98"/>
        <v>36.571428571428569</v>
      </c>
    </row>
    <row r="360" spans="1:14" ht="38.25">
      <c r="A360" s="196">
        <v>20</v>
      </c>
      <c r="B360" s="196">
        <v>7</v>
      </c>
      <c r="C360" s="37">
        <v>453</v>
      </c>
      <c r="D360" s="38" t="s">
        <v>1548</v>
      </c>
      <c r="E360" s="37" t="s">
        <v>230</v>
      </c>
      <c r="F360" s="37" t="s">
        <v>1532</v>
      </c>
      <c r="G360" s="37" t="s">
        <v>2086</v>
      </c>
      <c r="H360" s="204" t="s">
        <v>1534</v>
      </c>
      <c r="I360" s="40">
        <v>42137</v>
      </c>
      <c r="J360" s="160">
        <f t="shared" si="100"/>
        <v>37</v>
      </c>
      <c r="K360" s="40">
        <v>42396</v>
      </c>
      <c r="L360" s="113">
        <v>42313</v>
      </c>
      <c r="M360" s="65" t="str">
        <f t="shared" si="97"/>
        <v>Y</v>
      </c>
      <c r="N360" s="65">
        <f t="shared" si="98"/>
        <v>13</v>
      </c>
    </row>
    <row r="361" spans="1:14" ht="51">
      <c r="A361" s="198">
        <v>20</v>
      </c>
      <c r="B361" s="196">
        <v>6</v>
      </c>
      <c r="C361" s="37">
        <v>476</v>
      </c>
      <c r="D361" s="38" t="s">
        <v>1653</v>
      </c>
      <c r="E361" s="37" t="s">
        <v>1654</v>
      </c>
      <c r="F361" s="37" t="s">
        <v>1657</v>
      </c>
      <c r="G361" s="37" t="s">
        <v>387</v>
      </c>
      <c r="H361" s="204" t="s">
        <v>1658</v>
      </c>
      <c r="I361" s="40">
        <v>42229</v>
      </c>
      <c r="J361" s="160">
        <f t="shared" si="100"/>
        <v>23</v>
      </c>
      <c r="K361" s="40">
        <v>42390</v>
      </c>
      <c r="L361" s="113"/>
      <c r="M361" s="65" t="str">
        <f t="shared" si="97"/>
        <v>N</v>
      </c>
      <c r="N361" s="65" t="str">
        <f t="shared" si="98"/>
        <v>-</v>
      </c>
    </row>
    <row r="362" spans="1:14" ht="28.5">
      <c r="A362" s="196">
        <v>20</v>
      </c>
      <c r="B362" s="196">
        <v>5</v>
      </c>
      <c r="C362" s="37">
        <v>477</v>
      </c>
      <c r="D362" s="38" t="s">
        <v>1655</v>
      </c>
      <c r="E362" s="37" t="s">
        <v>351</v>
      </c>
      <c r="F362" s="37" t="s">
        <v>1932</v>
      </c>
      <c r="G362" s="37" t="s">
        <v>388</v>
      </c>
      <c r="H362" s="204" t="s">
        <v>1659</v>
      </c>
      <c r="I362" s="40">
        <v>42233</v>
      </c>
      <c r="J362" s="160">
        <f t="shared" si="100"/>
        <v>22.428571428571427</v>
      </c>
      <c r="K362" s="40">
        <v>42390</v>
      </c>
      <c r="L362" s="113"/>
      <c r="M362" s="65" t="str">
        <f t="shared" si="97"/>
        <v>N</v>
      </c>
      <c r="N362" s="65" t="str">
        <f t="shared" si="98"/>
        <v>-</v>
      </c>
    </row>
    <row r="363" spans="1:14" ht="28.5">
      <c r="A363" s="198">
        <v>20</v>
      </c>
      <c r="B363" s="196">
        <v>4</v>
      </c>
      <c r="C363" s="37">
        <v>398</v>
      </c>
      <c r="D363" s="38" t="s">
        <v>1180</v>
      </c>
      <c r="E363" s="37" t="s">
        <v>351</v>
      </c>
      <c r="F363" s="37" t="s">
        <v>1183</v>
      </c>
      <c r="G363" s="37" t="s">
        <v>394</v>
      </c>
      <c r="H363" s="204" t="s">
        <v>1188</v>
      </c>
      <c r="I363" s="40">
        <v>41907</v>
      </c>
      <c r="J363" s="160">
        <f t="shared" si="100"/>
        <v>69</v>
      </c>
      <c r="K363" s="40">
        <v>42390</v>
      </c>
      <c r="L363" s="113"/>
      <c r="M363" s="65" t="str">
        <f t="shared" ref="M363:M426" si="101">IF(J363&gt;24,"Y","N")</f>
        <v>Y</v>
      </c>
      <c r="N363" s="65">
        <f t="shared" ref="N363:N426" si="102">IF(M363="Y",J363-24,"-")</f>
        <v>45</v>
      </c>
    </row>
    <row r="364" spans="1:14" ht="28.5">
      <c r="A364" s="196">
        <v>20</v>
      </c>
      <c r="B364" s="196">
        <v>3</v>
      </c>
      <c r="C364" s="37">
        <v>474</v>
      </c>
      <c r="D364" s="38" t="s">
        <v>1647</v>
      </c>
      <c r="E364" s="37" t="s">
        <v>276</v>
      </c>
      <c r="F364" s="37" t="s">
        <v>1648</v>
      </c>
      <c r="G364" s="37" t="s">
        <v>383</v>
      </c>
      <c r="H364" s="204" t="s">
        <v>1650</v>
      </c>
      <c r="I364" s="40">
        <v>42216</v>
      </c>
      <c r="J364" s="160">
        <f t="shared" si="100"/>
        <v>24.571428571428573</v>
      </c>
      <c r="K364" s="40">
        <v>42388</v>
      </c>
      <c r="L364" s="113"/>
      <c r="M364" s="65" t="str">
        <f t="shared" si="101"/>
        <v>Y</v>
      </c>
      <c r="N364" s="65">
        <f t="shared" si="102"/>
        <v>0.57142857142857295</v>
      </c>
    </row>
    <row r="365" spans="1:14" ht="38.25">
      <c r="A365" s="198">
        <v>20</v>
      </c>
      <c r="B365" s="196">
        <v>2</v>
      </c>
      <c r="C365" s="37">
        <v>437</v>
      </c>
      <c r="D365" s="38" t="s">
        <v>1452</v>
      </c>
      <c r="E365" s="37" t="s">
        <v>351</v>
      </c>
      <c r="F365" s="37" t="s">
        <v>1455</v>
      </c>
      <c r="G365" s="37" t="s">
        <v>384</v>
      </c>
      <c r="H365" s="204" t="s">
        <v>1459</v>
      </c>
      <c r="I365" s="40">
        <v>42090</v>
      </c>
      <c r="J365" s="160">
        <f t="shared" si="100"/>
        <v>42.571428571428569</v>
      </c>
      <c r="K365" s="40">
        <v>42388</v>
      </c>
      <c r="L365" s="113"/>
      <c r="M365" s="65" t="str">
        <f t="shared" si="101"/>
        <v>Y</v>
      </c>
      <c r="N365" s="65">
        <f t="shared" si="102"/>
        <v>18.571428571428569</v>
      </c>
    </row>
    <row r="366" spans="1:14" ht="25.5">
      <c r="A366" s="196">
        <v>20</v>
      </c>
      <c r="B366" s="196">
        <v>1</v>
      </c>
      <c r="C366" s="37">
        <v>421</v>
      </c>
      <c r="D366" s="38" t="s">
        <v>1336</v>
      </c>
      <c r="E366" s="37" t="s">
        <v>230</v>
      </c>
      <c r="F366" s="37" t="s">
        <v>1338</v>
      </c>
      <c r="G366" s="37" t="s">
        <v>389</v>
      </c>
      <c r="H366" s="204" t="s">
        <v>1905</v>
      </c>
      <c r="I366" s="40">
        <v>41990</v>
      </c>
      <c r="J366" s="160">
        <f t="shared" si="100"/>
        <v>56</v>
      </c>
      <c r="K366" s="40">
        <v>42382</v>
      </c>
      <c r="L366" s="113"/>
      <c r="M366" s="65" t="str">
        <f t="shared" si="101"/>
        <v>Y</v>
      </c>
      <c r="N366" s="65">
        <f t="shared" si="102"/>
        <v>32</v>
      </c>
    </row>
    <row r="367" spans="1:14" ht="15">
      <c r="A367" s="281" t="s">
        <v>1346</v>
      </c>
      <c r="B367" s="280"/>
      <c r="C367" s="280"/>
      <c r="D367" s="280"/>
      <c r="E367" s="280"/>
      <c r="F367" s="280"/>
      <c r="G367" s="280"/>
      <c r="H367" s="280"/>
      <c r="I367" s="280"/>
      <c r="J367" s="280"/>
      <c r="K367" s="327"/>
      <c r="L367" s="280"/>
      <c r="M367" s="56"/>
      <c r="N367" s="282"/>
    </row>
    <row r="368" spans="1:14" ht="28.5" outlineLevel="1">
      <c r="A368" s="196">
        <v>19</v>
      </c>
      <c r="B368" s="139">
        <v>102</v>
      </c>
      <c r="C368" s="37">
        <v>484</v>
      </c>
      <c r="D368" s="38" t="s">
        <v>1702</v>
      </c>
      <c r="E368" s="37" t="s">
        <v>230</v>
      </c>
      <c r="F368" s="37" t="s">
        <v>1700</v>
      </c>
      <c r="G368" s="37" t="s">
        <v>388</v>
      </c>
      <c r="H368" s="39" t="s">
        <v>1701</v>
      </c>
      <c r="I368" s="40">
        <v>42255</v>
      </c>
      <c r="J368" s="160">
        <f>(K368-I368)/7</f>
        <v>15</v>
      </c>
      <c r="K368" s="40">
        <v>42360</v>
      </c>
      <c r="M368" s="65" t="str">
        <f t="shared" si="101"/>
        <v>N</v>
      </c>
      <c r="N368" s="65" t="str">
        <f t="shared" si="102"/>
        <v>-</v>
      </c>
    </row>
    <row r="369" spans="1:14" ht="38.25" outlineLevel="1">
      <c r="A369" s="196">
        <v>19</v>
      </c>
      <c r="B369" s="118">
        <v>101</v>
      </c>
      <c r="C369" s="37">
        <v>401</v>
      </c>
      <c r="D369" s="38" t="s">
        <v>1193</v>
      </c>
      <c r="E369" s="37" t="s">
        <v>230</v>
      </c>
      <c r="F369" s="37" t="s">
        <v>1007</v>
      </c>
      <c r="G369" s="37" t="s">
        <v>387</v>
      </c>
      <c r="H369" s="39" t="s">
        <v>1194</v>
      </c>
      <c r="I369" s="40">
        <v>41915</v>
      </c>
      <c r="J369" s="160">
        <f>(K369-I369)/7</f>
        <v>63.571428571428569</v>
      </c>
      <c r="K369" s="40">
        <v>42360</v>
      </c>
      <c r="M369" s="65" t="str">
        <f t="shared" si="101"/>
        <v>Y</v>
      </c>
      <c r="N369" s="65">
        <f t="shared" si="102"/>
        <v>39.571428571428569</v>
      </c>
    </row>
    <row r="370" spans="1:14" ht="38.25" outlineLevel="1">
      <c r="A370" s="196">
        <v>19</v>
      </c>
      <c r="B370" s="139">
        <v>100</v>
      </c>
      <c r="C370" s="37">
        <v>422</v>
      </c>
      <c r="D370" s="38" t="s">
        <v>1337</v>
      </c>
      <c r="E370" s="37" t="s">
        <v>351</v>
      </c>
      <c r="F370" s="37" t="s">
        <v>1339</v>
      </c>
      <c r="G370" s="37" t="s">
        <v>387</v>
      </c>
      <c r="H370" s="39" t="s">
        <v>1340</v>
      </c>
      <c r="I370" s="40">
        <v>41996</v>
      </c>
      <c r="J370" s="160">
        <f>(K370-I370)/7</f>
        <v>52</v>
      </c>
      <c r="K370" s="40">
        <v>42360</v>
      </c>
      <c r="M370" s="65" t="str">
        <f t="shared" si="101"/>
        <v>Y</v>
      </c>
      <c r="N370" s="65">
        <f t="shared" si="102"/>
        <v>28</v>
      </c>
    </row>
    <row r="371" spans="1:14" ht="28.5" outlineLevel="1">
      <c r="A371" s="196">
        <v>19</v>
      </c>
      <c r="B371" s="118">
        <v>99</v>
      </c>
      <c r="C371" s="37">
        <v>434</v>
      </c>
      <c r="D371" s="38" t="s">
        <v>1442</v>
      </c>
      <c r="E371" s="37" t="s">
        <v>439</v>
      </c>
      <c r="F371" s="37" t="s">
        <v>1441</v>
      </c>
      <c r="G371" s="37" t="s">
        <v>394</v>
      </c>
      <c r="H371" s="39" t="s">
        <v>1443</v>
      </c>
      <c r="I371" s="40">
        <v>42089</v>
      </c>
      <c r="J371" s="160">
        <f t="shared" ref="J371:J622" si="103">(K371-I371)/7</f>
        <v>35.714285714285715</v>
      </c>
      <c r="K371" s="40">
        <v>42339</v>
      </c>
      <c r="L371" s="205"/>
      <c r="M371" s="65" t="str">
        <f t="shared" si="101"/>
        <v>Y</v>
      </c>
      <c r="N371" s="65">
        <f t="shared" si="102"/>
        <v>11.714285714285715</v>
      </c>
    </row>
    <row r="372" spans="1:14" ht="38.25" outlineLevel="1">
      <c r="A372" s="196">
        <v>19</v>
      </c>
      <c r="B372" s="139">
        <v>98</v>
      </c>
      <c r="C372" s="37">
        <v>460</v>
      </c>
      <c r="D372" s="38" t="s">
        <v>1558</v>
      </c>
      <c r="E372" s="37" t="s">
        <v>276</v>
      </c>
      <c r="F372" s="37" t="s">
        <v>1481</v>
      </c>
      <c r="G372" s="37" t="s">
        <v>394</v>
      </c>
      <c r="H372" s="39" t="s">
        <v>1562</v>
      </c>
      <c r="I372" s="40">
        <v>42156</v>
      </c>
      <c r="J372" s="160">
        <f t="shared" si="103"/>
        <v>26.142857142857142</v>
      </c>
      <c r="K372" s="40">
        <v>42339</v>
      </c>
      <c r="L372" s="206"/>
      <c r="M372" s="65" t="str">
        <f t="shared" si="101"/>
        <v>Y</v>
      </c>
      <c r="N372" s="65">
        <f t="shared" si="102"/>
        <v>2.1428571428571423</v>
      </c>
    </row>
    <row r="373" spans="1:14" ht="42.75" outlineLevel="1">
      <c r="A373" s="196">
        <v>19</v>
      </c>
      <c r="B373" s="118">
        <v>97</v>
      </c>
      <c r="C373" s="37">
        <v>472</v>
      </c>
      <c r="D373" s="38" t="s">
        <v>1636</v>
      </c>
      <c r="E373" s="37" t="s">
        <v>230</v>
      </c>
      <c r="F373" s="37" t="s">
        <v>1820</v>
      </c>
      <c r="G373" s="37" t="s">
        <v>2086</v>
      </c>
      <c r="H373" s="39" t="s">
        <v>1641</v>
      </c>
      <c r="I373" s="40">
        <v>42209</v>
      </c>
      <c r="J373" s="160">
        <f t="shared" si="103"/>
        <v>17.714285714285715</v>
      </c>
      <c r="K373" s="40">
        <v>42333</v>
      </c>
      <c r="M373" s="65" t="str">
        <f t="shared" si="101"/>
        <v>N</v>
      </c>
      <c r="N373" s="65" t="str">
        <f t="shared" si="102"/>
        <v>-</v>
      </c>
    </row>
    <row r="374" spans="1:14" ht="38.25" outlineLevel="1">
      <c r="A374" s="196">
        <v>19</v>
      </c>
      <c r="B374" s="139">
        <v>96</v>
      </c>
      <c r="C374" s="37">
        <v>451</v>
      </c>
      <c r="D374" s="38" t="s">
        <v>1524</v>
      </c>
      <c r="E374" s="37" t="s">
        <v>95</v>
      </c>
      <c r="F374" s="37" t="s">
        <v>1195</v>
      </c>
      <c r="G374" s="37" t="s">
        <v>2086</v>
      </c>
      <c r="H374" s="39" t="s">
        <v>1528</v>
      </c>
      <c r="I374" s="40">
        <v>42136</v>
      </c>
      <c r="J374" s="160">
        <f t="shared" si="103"/>
        <v>27</v>
      </c>
      <c r="K374" s="40">
        <v>42325</v>
      </c>
      <c r="L374" s="205"/>
      <c r="M374" s="65" t="str">
        <f t="shared" si="101"/>
        <v>Y</v>
      </c>
      <c r="N374" s="65">
        <f t="shared" si="102"/>
        <v>3</v>
      </c>
    </row>
    <row r="375" spans="1:14" outlineLevel="1">
      <c r="A375" s="196">
        <v>19</v>
      </c>
      <c r="B375" s="118">
        <v>95</v>
      </c>
      <c r="C375" s="37">
        <v>459</v>
      </c>
      <c r="D375" s="38" t="s">
        <v>1556</v>
      </c>
      <c r="E375" s="37" t="s">
        <v>230</v>
      </c>
      <c r="F375" s="37" t="s">
        <v>1557</v>
      </c>
      <c r="G375" s="37" t="s">
        <v>380</v>
      </c>
      <c r="H375" s="39" t="s">
        <v>1561</v>
      </c>
      <c r="I375" s="40">
        <v>42156</v>
      </c>
      <c r="J375" s="160">
        <f t="shared" si="103"/>
        <v>24.142857142857142</v>
      </c>
      <c r="K375" s="40">
        <v>42325</v>
      </c>
      <c r="L375" s="205"/>
      <c r="M375" s="65" t="str">
        <f t="shared" si="101"/>
        <v>Y</v>
      </c>
      <c r="N375" s="65">
        <f t="shared" si="102"/>
        <v>0.14285714285714235</v>
      </c>
    </row>
    <row r="376" spans="1:14" ht="38.25" outlineLevel="1">
      <c r="A376" s="196">
        <v>19</v>
      </c>
      <c r="B376" s="139">
        <v>94</v>
      </c>
      <c r="C376" s="37">
        <v>478</v>
      </c>
      <c r="D376" s="37" t="s">
        <v>1671</v>
      </c>
      <c r="E376" s="37" t="s">
        <v>351</v>
      </c>
      <c r="F376" s="37" t="s">
        <v>1672</v>
      </c>
      <c r="G376" s="37" t="s">
        <v>394</v>
      </c>
      <c r="H376" s="39" t="s">
        <v>1685</v>
      </c>
      <c r="I376" s="40">
        <v>42235</v>
      </c>
      <c r="J376" s="160">
        <f t="shared" si="103"/>
        <v>12</v>
      </c>
      <c r="K376" s="40">
        <v>42319</v>
      </c>
      <c r="M376" s="65" t="str">
        <f t="shared" si="101"/>
        <v>N</v>
      </c>
      <c r="N376" s="65" t="str">
        <f t="shared" si="102"/>
        <v>-</v>
      </c>
    </row>
    <row r="377" spans="1:14" ht="28.5" outlineLevel="1">
      <c r="A377" s="196">
        <v>19</v>
      </c>
      <c r="B377" s="118">
        <v>93</v>
      </c>
      <c r="C377" s="37">
        <v>457</v>
      </c>
      <c r="D377" s="37" t="s">
        <v>1542</v>
      </c>
      <c r="E377" s="37" t="s">
        <v>439</v>
      </c>
      <c r="F377" s="37" t="s">
        <v>1543</v>
      </c>
      <c r="G377" s="37" t="s">
        <v>394</v>
      </c>
      <c r="H377" s="39" t="s">
        <v>1547</v>
      </c>
      <c r="I377" s="40">
        <v>42150</v>
      </c>
      <c r="J377" s="160">
        <f t="shared" si="103"/>
        <v>24.142857142857142</v>
      </c>
      <c r="K377" s="40">
        <v>42319</v>
      </c>
      <c r="M377" s="65" t="str">
        <f t="shared" si="101"/>
        <v>Y</v>
      </c>
      <c r="N377" s="65">
        <f t="shared" si="102"/>
        <v>0.14285714285714235</v>
      </c>
    </row>
    <row r="378" spans="1:14" ht="38.25" outlineLevel="1">
      <c r="A378" s="196">
        <v>19</v>
      </c>
      <c r="B378" s="139">
        <v>92</v>
      </c>
      <c r="C378" s="37">
        <v>468</v>
      </c>
      <c r="D378" s="37" t="s">
        <v>1626</v>
      </c>
      <c r="E378" s="37" t="s">
        <v>276</v>
      </c>
      <c r="F378" s="37" t="s">
        <v>1627</v>
      </c>
      <c r="G378" s="37" t="s">
        <v>384</v>
      </c>
      <c r="H378" s="39" t="s">
        <v>1628</v>
      </c>
      <c r="I378" s="40">
        <v>42205</v>
      </c>
      <c r="J378" s="160">
        <f t="shared" si="103"/>
        <v>16.285714285714285</v>
      </c>
      <c r="K378" s="40">
        <v>42319</v>
      </c>
      <c r="M378" s="65" t="str">
        <f t="shared" si="101"/>
        <v>N</v>
      </c>
      <c r="N378" s="65" t="str">
        <f t="shared" si="102"/>
        <v>-</v>
      </c>
    </row>
    <row r="379" spans="1:14" ht="38.25" outlineLevel="1">
      <c r="A379" s="196">
        <v>19</v>
      </c>
      <c r="B379" s="118">
        <v>91</v>
      </c>
      <c r="C379" s="37">
        <v>417</v>
      </c>
      <c r="D379" s="38" t="s">
        <v>1311</v>
      </c>
      <c r="E379" s="37" t="s">
        <v>95</v>
      </c>
      <c r="F379" s="37" t="s">
        <v>1120</v>
      </c>
      <c r="G379" s="37" t="s">
        <v>386</v>
      </c>
      <c r="H379" s="39" t="s">
        <v>1320</v>
      </c>
      <c r="I379" s="40">
        <v>41982</v>
      </c>
      <c r="J379" s="160">
        <f t="shared" si="103"/>
        <v>48</v>
      </c>
      <c r="K379" s="40">
        <v>42318</v>
      </c>
      <c r="L379" s="205"/>
      <c r="M379" s="65" t="str">
        <f t="shared" si="101"/>
        <v>Y</v>
      </c>
      <c r="N379" s="65">
        <f t="shared" si="102"/>
        <v>24</v>
      </c>
    </row>
    <row r="380" spans="1:14" ht="28.5" outlineLevel="1">
      <c r="A380" s="196">
        <v>19</v>
      </c>
      <c r="B380" s="139">
        <v>90</v>
      </c>
      <c r="C380" s="37">
        <v>456</v>
      </c>
      <c r="D380" s="38" t="s">
        <v>1540</v>
      </c>
      <c r="E380" s="37" t="s">
        <v>277</v>
      </c>
      <c r="F380" s="37" t="s">
        <v>1541</v>
      </c>
      <c r="G380" s="37" t="s">
        <v>389</v>
      </c>
      <c r="H380" s="39" t="s">
        <v>1546</v>
      </c>
      <c r="I380" s="40">
        <v>42150</v>
      </c>
      <c r="J380" s="160">
        <f t="shared" si="103"/>
        <v>23</v>
      </c>
      <c r="K380" s="40">
        <v>42311</v>
      </c>
      <c r="M380" s="65" t="str">
        <f t="shared" si="101"/>
        <v>N</v>
      </c>
      <c r="N380" s="65" t="str">
        <f t="shared" si="102"/>
        <v>-</v>
      </c>
    </row>
    <row r="381" spans="1:14" ht="38.25" outlineLevel="1">
      <c r="A381" s="196">
        <v>19</v>
      </c>
      <c r="B381" s="118">
        <v>89</v>
      </c>
      <c r="C381" s="37">
        <v>489</v>
      </c>
      <c r="D381" s="38" t="s">
        <v>1713</v>
      </c>
      <c r="E381" s="37" t="s">
        <v>230</v>
      </c>
      <c r="F381" s="37" t="s">
        <v>1714</v>
      </c>
      <c r="G381" s="37" t="s">
        <v>2086</v>
      </c>
      <c r="H381" s="39" t="s">
        <v>1723</v>
      </c>
      <c r="I381" s="40">
        <v>42271</v>
      </c>
      <c r="J381" s="160">
        <f t="shared" si="103"/>
        <v>5.7142857142857144</v>
      </c>
      <c r="K381" s="40">
        <v>42311</v>
      </c>
      <c r="M381" s="65" t="str">
        <f t="shared" si="101"/>
        <v>N</v>
      </c>
      <c r="N381" s="65" t="str">
        <f t="shared" si="102"/>
        <v>-</v>
      </c>
    </row>
    <row r="382" spans="1:14" ht="38.25" outlineLevel="1">
      <c r="A382" s="196">
        <v>19</v>
      </c>
      <c r="B382" s="139">
        <v>88</v>
      </c>
      <c r="C382" s="37">
        <v>463</v>
      </c>
      <c r="D382" s="38" t="s">
        <v>1588</v>
      </c>
      <c r="E382" s="37" t="s">
        <v>230</v>
      </c>
      <c r="F382" s="37" t="s">
        <v>1572</v>
      </c>
      <c r="G382" s="37" t="s">
        <v>384</v>
      </c>
      <c r="H382" s="39" t="s">
        <v>1575</v>
      </c>
      <c r="I382" s="40">
        <v>42160</v>
      </c>
      <c r="J382" s="160">
        <f t="shared" si="103"/>
        <v>20.857142857142858</v>
      </c>
      <c r="K382" s="40">
        <v>42306</v>
      </c>
      <c r="M382" s="65" t="str">
        <f t="shared" si="101"/>
        <v>N</v>
      </c>
      <c r="N382" s="65" t="str">
        <f t="shared" si="102"/>
        <v>-</v>
      </c>
    </row>
    <row r="383" spans="1:14" ht="38.25" outlineLevel="1">
      <c r="A383" s="196">
        <v>19</v>
      </c>
      <c r="B383" s="118">
        <v>87</v>
      </c>
      <c r="C383" s="37">
        <v>439</v>
      </c>
      <c r="D383" s="38" t="s">
        <v>1461</v>
      </c>
      <c r="E383" s="37" t="s">
        <v>1354</v>
      </c>
      <c r="F383" s="37" t="s">
        <v>1418</v>
      </c>
      <c r="G383" s="37" t="s">
        <v>384</v>
      </c>
      <c r="H383" s="39" t="s">
        <v>1464</v>
      </c>
      <c r="I383" s="40">
        <v>42095</v>
      </c>
      <c r="J383" s="160">
        <f t="shared" si="103"/>
        <v>30.142857142857142</v>
      </c>
      <c r="K383" s="40">
        <v>42306</v>
      </c>
      <c r="M383" s="65" t="str">
        <f t="shared" si="101"/>
        <v>Y</v>
      </c>
      <c r="N383" s="65">
        <f t="shared" si="102"/>
        <v>6.1428571428571423</v>
      </c>
    </row>
    <row r="384" spans="1:14" ht="28.5" outlineLevel="1">
      <c r="A384" s="196">
        <v>19</v>
      </c>
      <c r="B384" s="139">
        <v>86</v>
      </c>
      <c r="C384" s="37">
        <v>441</v>
      </c>
      <c r="D384" s="38" t="s">
        <v>1491</v>
      </c>
      <c r="E384" s="37" t="s">
        <v>276</v>
      </c>
      <c r="F384" s="37" t="s">
        <v>1479</v>
      </c>
      <c r="G384" s="37" t="s">
        <v>386</v>
      </c>
      <c r="H384" s="39" t="s">
        <v>1485</v>
      </c>
      <c r="I384" s="40">
        <v>42116</v>
      </c>
      <c r="J384" s="160">
        <f t="shared" si="103"/>
        <v>27</v>
      </c>
      <c r="K384" s="40">
        <v>42305</v>
      </c>
      <c r="M384" s="65" t="str">
        <f t="shared" si="101"/>
        <v>Y</v>
      </c>
      <c r="N384" s="65">
        <f t="shared" si="102"/>
        <v>3</v>
      </c>
    </row>
    <row r="385" spans="1:14" ht="28.5" outlineLevel="1">
      <c r="A385" s="196">
        <v>19</v>
      </c>
      <c r="B385" s="118">
        <v>85</v>
      </c>
      <c r="C385" s="37">
        <v>396</v>
      </c>
      <c r="D385" s="37" t="s">
        <v>1172</v>
      </c>
      <c r="E385" s="37" t="s">
        <v>230</v>
      </c>
      <c r="F385" s="37" t="s">
        <v>1173</v>
      </c>
      <c r="G385" s="37" t="s">
        <v>384</v>
      </c>
      <c r="H385" s="39" t="s">
        <v>1177</v>
      </c>
      <c r="I385" s="40">
        <v>41901</v>
      </c>
      <c r="J385" s="160">
        <f t="shared" si="103"/>
        <v>57.571428571428569</v>
      </c>
      <c r="K385" s="40">
        <v>42304</v>
      </c>
      <c r="M385" s="65" t="str">
        <f t="shared" si="101"/>
        <v>Y</v>
      </c>
      <c r="N385" s="65">
        <f t="shared" si="102"/>
        <v>33.571428571428569</v>
      </c>
    </row>
    <row r="386" spans="1:14" ht="28.5" outlineLevel="1">
      <c r="A386" s="196">
        <v>19</v>
      </c>
      <c r="B386" s="139">
        <v>84</v>
      </c>
      <c r="C386" s="37">
        <v>458</v>
      </c>
      <c r="D386" s="38" t="s">
        <v>1554</v>
      </c>
      <c r="E386" s="37" t="s">
        <v>230</v>
      </c>
      <c r="F386" s="37" t="s">
        <v>1555</v>
      </c>
      <c r="G386" s="37" t="s">
        <v>394</v>
      </c>
      <c r="H386" s="39" t="s">
        <v>1776</v>
      </c>
      <c r="I386" s="40">
        <v>42156</v>
      </c>
      <c r="J386" s="160">
        <f t="shared" si="103"/>
        <v>20.571428571428573</v>
      </c>
      <c r="K386" s="40">
        <v>42300</v>
      </c>
      <c r="M386" s="65" t="str">
        <f t="shared" si="101"/>
        <v>N</v>
      </c>
      <c r="N386" s="65" t="str">
        <f t="shared" si="102"/>
        <v>-</v>
      </c>
    </row>
    <row r="387" spans="1:14" ht="38.25" outlineLevel="1">
      <c r="A387" s="196">
        <v>19</v>
      </c>
      <c r="B387" s="118">
        <v>83</v>
      </c>
      <c r="C387" s="37">
        <v>483</v>
      </c>
      <c r="D387" s="37" t="s">
        <v>1698</v>
      </c>
      <c r="E387" s="37" t="s">
        <v>230</v>
      </c>
      <c r="F387" s="37" t="s">
        <v>1699</v>
      </c>
      <c r="G387" s="37" t="s">
        <v>384</v>
      </c>
      <c r="H387" s="39" t="s">
        <v>1775</v>
      </c>
      <c r="I387" s="40">
        <v>42244</v>
      </c>
      <c r="J387" s="160">
        <f t="shared" si="103"/>
        <v>8</v>
      </c>
      <c r="K387" s="40">
        <v>42300</v>
      </c>
      <c r="M387" s="65" t="str">
        <f t="shared" si="101"/>
        <v>N</v>
      </c>
      <c r="N387" s="65" t="str">
        <f t="shared" si="102"/>
        <v>-</v>
      </c>
    </row>
    <row r="388" spans="1:14" ht="28.5" outlineLevel="1">
      <c r="A388" s="196">
        <v>19</v>
      </c>
      <c r="B388" s="139">
        <v>82</v>
      </c>
      <c r="C388" s="37">
        <v>403</v>
      </c>
      <c r="D388" s="37" t="s">
        <v>1213</v>
      </c>
      <c r="E388" s="37" t="s">
        <v>95</v>
      </c>
      <c r="F388" s="37" t="s">
        <v>1215</v>
      </c>
      <c r="G388" s="37" t="s">
        <v>394</v>
      </c>
      <c r="H388" s="39" t="s">
        <v>1218</v>
      </c>
      <c r="I388" s="40">
        <v>41933</v>
      </c>
      <c r="J388" s="160">
        <f t="shared" si="103"/>
        <v>52.142857142857146</v>
      </c>
      <c r="K388" s="40">
        <v>42298</v>
      </c>
      <c r="M388" s="65" t="str">
        <f t="shared" si="101"/>
        <v>Y</v>
      </c>
      <c r="N388" s="65">
        <f t="shared" si="102"/>
        <v>28.142857142857146</v>
      </c>
    </row>
    <row r="389" spans="1:14" ht="38.25" outlineLevel="1">
      <c r="A389" s="196">
        <v>19</v>
      </c>
      <c r="B389" s="118">
        <v>81</v>
      </c>
      <c r="C389" s="37">
        <v>429</v>
      </c>
      <c r="D389" s="37" t="s">
        <v>1400</v>
      </c>
      <c r="E389" s="37" t="s">
        <v>351</v>
      </c>
      <c r="F389" s="37" t="s">
        <v>1401</v>
      </c>
      <c r="G389" s="37" t="s">
        <v>2086</v>
      </c>
      <c r="H389" s="39" t="s">
        <v>1402</v>
      </c>
      <c r="I389" s="40">
        <v>42047</v>
      </c>
      <c r="J389" s="160">
        <f t="shared" si="103"/>
        <v>35.714285714285715</v>
      </c>
      <c r="K389" s="40">
        <v>42297</v>
      </c>
      <c r="M389" s="65" t="str">
        <f t="shared" si="101"/>
        <v>Y</v>
      </c>
      <c r="N389" s="65">
        <f t="shared" si="102"/>
        <v>11.714285714285715</v>
      </c>
    </row>
    <row r="390" spans="1:14" ht="28.5" outlineLevel="1">
      <c r="A390" s="196">
        <v>19</v>
      </c>
      <c r="B390" s="139">
        <v>80</v>
      </c>
      <c r="C390" s="37">
        <v>462</v>
      </c>
      <c r="D390" s="37" t="s">
        <v>1571</v>
      </c>
      <c r="E390" s="37" t="s">
        <v>230</v>
      </c>
      <c r="F390" s="37" t="s">
        <v>1573</v>
      </c>
      <c r="G390" s="37" t="s">
        <v>389</v>
      </c>
      <c r="H390" s="39" t="s">
        <v>1574</v>
      </c>
      <c r="I390" s="40">
        <v>42158</v>
      </c>
      <c r="J390" s="160">
        <f t="shared" si="103"/>
        <v>19.142857142857142</v>
      </c>
      <c r="K390" s="40">
        <v>42292</v>
      </c>
      <c r="M390" s="65" t="str">
        <f t="shared" si="101"/>
        <v>N</v>
      </c>
      <c r="N390" s="65" t="str">
        <f t="shared" si="102"/>
        <v>-</v>
      </c>
    </row>
    <row r="391" spans="1:14" ht="28.5" outlineLevel="1">
      <c r="A391" s="196">
        <v>19</v>
      </c>
      <c r="B391" s="118">
        <v>79</v>
      </c>
      <c r="C391" s="37">
        <v>487</v>
      </c>
      <c r="D391" s="37" t="s">
        <v>1709</v>
      </c>
      <c r="E391" s="37" t="s">
        <v>230</v>
      </c>
      <c r="F391" s="37" t="s">
        <v>1706</v>
      </c>
      <c r="G391" s="37" t="s">
        <v>2086</v>
      </c>
      <c r="H391" s="39" t="s">
        <v>1710</v>
      </c>
      <c r="I391" s="40">
        <v>42263</v>
      </c>
      <c r="J391" s="160">
        <f t="shared" si="103"/>
        <v>3.8571428571428572</v>
      </c>
      <c r="K391" s="40">
        <v>42290</v>
      </c>
      <c r="M391" s="65" t="str">
        <f t="shared" si="101"/>
        <v>N</v>
      </c>
      <c r="N391" s="65" t="str">
        <f t="shared" si="102"/>
        <v>-</v>
      </c>
    </row>
    <row r="392" spans="1:14" ht="28.5" outlineLevel="1">
      <c r="A392" s="196">
        <v>19</v>
      </c>
      <c r="B392" s="139">
        <v>78</v>
      </c>
      <c r="C392" s="37">
        <v>410</v>
      </c>
      <c r="D392" s="37" t="s">
        <v>1257</v>
      </c>
      <c r="E392" s="37" t="s">
        <v>230</v>
      </c>
      <c r="F392" s="37" t="s">
        <v>1259</v>
      </c>
      <c r="G392" s="37" t="s">
        <v>383</v>
      </c>
      <c r="H392" s="39" t="s">
        <v>1261</v>
      </c>
      <c r="I392" s="40">
        <v>41963</v>
      </c>
      <c r="J392" s="160">
        <f t="shared" si="103"/>
        <v>46</v>
      </c>
      <c r="K392" s="40">
        <v>42285</v>
      </c>
      <c r="M392" s="65" t="str">
        <f t="shared" si="101"/>
        <v>Y</v>
      </c>
      <c r="N392" s="65">
        <f t="shared" si="102"/>
        <v>22</v>
      </c>
    </row>
    <row r="393" spans="1:14" ht="38.25" outlineLevel="1">
      <c r="A393" s="196">
        <v>19</v>
      </c>
      <c r="B393" s="118">
        <v>77</v>
      </c>
      <c r="C393" s="37">
        <v>452</v>
      </c>
      <c r="D393" s="37" t="s">
        <v>1530</v>
      </c>
      <c r="E393" s="37" t="s">
        <v>230</v>
      </c>
      <c r="F393" s="37" t="s">
        <v>1531</v>
      </c>
      <c r="G393" s="37" t="s">
        <v>384</v>
      </c>
      <c r="H393" s="39" t="s">
        <v>1533</v>
      </c>
      <c r="I393" s="40">
        <v>42137</v>
      </c>
      <c r="J393" s="160">
        <f t="shared" si="103"/>
        <v>20.285714285714285</v>
      </c>
      <c r="K393" s="40">
        <v>42279</v>
      </c>
      <c r="M393" s="65" t="str">
        <f t="shared" si="101"/>
        <v>N</v>
      </c>
      <c r="N393" s="65" t="str">
        <f t="shared" si="102"/>
        <v>-</v>
      </c>
    </row>
    <row r="394" spans="1:14" ht="38.25" outlineLevel="1">
      <c r="A394" s="196">
        <v>19</v>
      </c>
      <c r="B394" s="139">
        <v>76</v>
      </c>
      <c r="C394" s="37">
        <v>461</v>
      </c>
      <c r="D394" s="37" t="s">
        <v>1559</v>
      </c>
      <c r="E394" s="37" t="s">
        <v>230</v>
      </c>
      <c r="F394" s="37" t="s">
        <v>1560</v>
      </c>
      <c r="G394" s="37" t="s">
        <v>394</v>
      </c>
      <c r="H394" s="39" t="s">
        <v>1563</v>
      </c>
      <c r="I394" s="40">
        <v>42156</v>
      </c>
      <c r="J394" s="160">
        <f t="shared" si="103"/>
        <v>17.285714285714285</v>
      </c>
      <c r="K394" s="40">
        <v>42277</v>
      </c>
      <c r="M394" s="65" t="str">
        <f t="shared" si="101"/>
        <v>N</v>
      </c>
      <c r="N394" s="65" t="str">
        <f t="shared" si="102"/>
        <v>-</v>
      </c>
    </row>
    <row r="395" spans="1:14" ht="38.25" outlineLevel="1">
      <c r="A395" s="196">
        <v>19</v>
      </c>
      <c r="B395" s="118">
        <v>75</v>
      </c>
      <c r="C395" s="37">
        <v>454</v>
      </c>
      <c r="D395" s="37" t="s">
        <v>1536</v>
      </c>
      <c r="E395" s="37" t="s">
        <v>230</v>
      </c>
      <c r="F395" s="37" t="s">
        <v>1537</v>
      </c>
      <c r="G395" s="37" t="s">
        <v>386</v>
      </c>
      <c r="H395" s="39" t="s">
        <v>1544</v>
      </c>
      <c r="I395" s="40">
        <v>42150</v>
      </c>
      <c r="J395" s="160">
        <f t="shared" si="103"/>
        <v>17.142857142857142</v>
      </c>
      <c r="K395" s="40">
        <v>42270</v>
      </c>
      <c r="M395" s="65" t="str">
        <f t="shared" si="101"/>
        <v>N</v>
      </c>
      <c r="N395" s="65" t="str">
        <f t="shared" si="102"/>
        <v>-</v>
      </c>
    </row>
    <row r="396" spans="1:14" ht="28.5" outlineLevel="1">
      <c r="A396" s="196">
        <v>19</v>
      </c>
      <c r="B396" s="139">
        <v>74</v>
      </c>
      <c r="C396" s="37">
        <v>455</v>
      </c>
      <c r="D396" s="38" t="s">
        <v>1538</v>
      </c>
      <c r="E396" s="37" t="s">
        <v>230</v>
      </c>
      <c r="F396" s="37" t="s">
        <v>1539</v>
      </c>
      <c r="G396" s="37" t="s">
        <v>2086</v>
      </c>
      <c r="H396" s="39" t="s">
        <v>1545</v>
      </c>
      <c r="I396" s="40">
        <v>42150</v>
      </c>
      <c r="J396" s="160">
        <f t="shared" si="103"/>
        <v>16.428571428571427</v>
      </c>
      <c r="K396" s="40">
        <v>42265</v>
      </c>
      <c r="L396" s="205"/>
      <c r="M396" s="65" t="str">
        <f t="shared" si="101"/>
        <v>N</v>
      </c>
      <c r="N396" s="65" t="str">
        <f t="shared" si="102"/>
        <v>-</v>
      </c>
    </row>
    <row r="397" spans="1:14" ht="51" outlineLevel="1">
      <c r="A397" s="196">
        <v>19</v>
      </c>
      <c r="B397" s="118">
        <v>73</v>
      </c>
      <c r="C397" s="37">
        <v>433</v>
      </c>
      <c r="D397" s="38" t="s">
        <v>1417</v>
      </c>
      <c r="E397" s="37" t="s">
        <v>230</v>
      </c>
      <c r="F397" s="37" t="s">
        <v>1419</v>
      </c>
      <c r="G397" s="37" t="s">
        <v>384</v>
      </c>
      <c r="H397" s="39" t="s">
        <v>1422</v>
      </c>
      <c r="I397" s="40">
        <v>42054</v>
      </c>
      <c r="J397" s="160">
        <f t="shared" si="103"/>
        <v>30.142857142857142</v>
      </c>
      <c r="K397" s="40">
        <v>42265</v>
      </c>
      <c r="L397" s="205"/>
      <c r="M397" s="65" t="str">
        <f t="shared" si="101"/>
        <v>Y</v>
      </c>
      <c r="N397" s="65">
        <f t="shared" si="102"/>
        <v>6.1428571428571423</v>
      </c>
    </row>
    <row r="398" spans="1:14" ht="28.5" outlineLevel="1">
      <c r="A398" s="196">
        <v>19</v>
      </c>
      <c r="B398" s="139">
        <v>72</v>
      </c>
      <c r="C398" s="37">
        <v>448</v>
      </c>
      <c r="D398" s="38" t="s">
        <v>1518</v>
      </c>
      <c r="E398" s="37" t="s">
        <v>230</v>
      </c>
      <c r="F398" s="37" t="s">
        <v>1519</v>
      </c>
      <c r="G398" s="37" t="s">
        <v>383</v>
      </c>
      <c r="H398" s="39" t="s">
        <v>1525</v>
      </c>
      <c r="I398" s="40">
        <v>42130</v>
      </c>
      <c r="J398" s="160">
        <f t="shared" si="103"/>
        <v>19.285714285714285</v>
      </c>
      <c r="K398" s="40">
        <v>42265</v>
      </c>
      <c r="L398" s="205"/>
      <c r="M398" s="65" t="str">
        <f t="shared" si="101"/>
        <v>N</v>
      </c>
      <c r="N398" s="65" t="str">
        <f t="shared" si="102"/>
        <v>-</v>
      </c>
    </row>
    <row r="399" spans="1:14" ht="28.5" outlineLevel="1">
      <c r="A399" s="196">
        <v>19</v>
      </c>
      <c r="B399" s="118">
        <v>71</v>
      </c>
      <c r="C399" s="37">
        <v>408</v>
      </c>
      <c r="D399" s="37" t="s">
        <v>1252</v>
      </c>
      <c r="E399" s="37" t="s">
        <v>230</v>
      </c>
      <c r="F399" s="37" t="s">
        <v>1253</v>
      </c>
      <c r="G399" s="37" t="s">
        <v>2086</v>
      </c>
      <c r="H399" s="39" t="s">
        <v>1255</v>
      </c>
      <c r="I399" s="188">
        <v>41957</v>
      </c>
      <c r="J399" s="160">
        <f t="shared" si="103"/>
        <v>43.571428571428569</v>
      </c>
      <c r="K399" s="40">
        <v>42262</v>
      </c>
      <c r="M399" s="65" t="str">
        <f t="shared" si="101"/>
        <v>Y</v>
      </c>
      <c r="N399" s="65">
        <f t="shared" si="102"/>
        <v>19.571428571428569</v>
      </c>
    </row>
    <row r="400" spans="1:14" ht="42.75" outlineLevel="1">
      <c r="A400" s="196">
        <v>19</v>
      </c>
      <c r="B400" s="139">
        <v>70</v>
      </c>
      <c r="C400" s="37">
        <v>409</v>
      </c>
      <c r="D400" s="37" t="s">
        <v>1264</v>
      </c>
      <c r="E400" s="37" t="s">
        <v>230</v>
      </c>
      <c r="F400" s="37" t="s">
        <v>1254</v>
      </c>
      <c r="G400" s="37" t="s">
        <v>2086</v>
      </c>
      <c r="H400" s="39" t="s">
        <v>1256</v>
      </c>
      <c r="I400" s="188">
        <v>41957</v>
      </c>
      <c r="J400" s="160">
        <f t="shared" si="103"/>
        <v>42.714285714285715</v>
      </c>
      <c r="K400" s="40">
        <v>42256</v>
      </c>
      <c r="M400" s="65" t="str">
        <f t="shared" si="101"/>
        <v>Y</v>
      </c>
      <c r="N400" s="65">
        <f t="shared" si="102"/>
        <v>18.714285714285715</v>
      </c>
    </row>
    <row r="401" spans="1:14" ht="28.5" outlineLevel="1">
      <c r="A401" s="196">
        <v>19</v>
      </c>
      <c r="B401" s="118">
        <v>69</v>
      </c>
      <c r="C401" s="37">
        <v>394</v>
      </c>
      <c r="D401" s="37" t="s">
        <v>1163</v>
      </c>
      <c r="E401" s="37" t="s">
        <v>312</v>
      </c>
      <c r="F401" s="37" t="s">
        <v>1169</v>
      </c>
      <c r="G401" s="37" t="s">
        <v>2086</v>
      </c>
      <c r="H401" s="39" t="s">
        <v>1168</v>
      </c>
      <c r="I401" s="188">
        <v>41900</v>
      </c>
      <c r="J401" s="160">
        <f t="shared" si="103"/>
        <v>49.857142857142854</v>
      </c>
      <c r="K401" s="40">
        <v>42249</v>
      </c>
      <c r="M401" s="65" t="str">
        <f t="shared" si="101"/>
        <v>Y</v>
      </c>
      <c r="N401" s="65">
        <f t="shared" si="102"/>
        <v>25.857142857142854</v>
      </c>
    </row>
    <row r="402" spans="1:14" ht="28.5" outlineLevel="1">
      <c r="A402" s="196">
        <v>19</v>
      </c>
      <c r="B402" s="139">
        <v>68</v>
      </c>
      <c r="C402" s="37">
        <v>390</v>
      </c>
      <c r="D402" s="37" t="s">
        <v>1149</v>
      </c>
      <c r="E402" s="37" t="s">
        <v>351</v>
      </c>
      <c r="F402" s="37" t="s">
        <v>1151</v>
      </c>
      <c r="G402" s="37" t="s">
        <v>384</v>
      </c>
      <c r="H402" s="39" t="s">
        <v>1154</v>
      </c>
      <c r="I402" s="188">
        <v>41894</v>
      </c>
      <c r="J402" s="160">
        <f t="shared" si="103"/>
        <v>50.714285714285715</v>
      </c>
      <c r="K402" s="40">
        <v>42249</v>
      </c>
      <c r="M402" s="65" t="str">
        <f t="shared" si="101"/>
        <v>Y</v>
      </c>
      <c r="N402" s="65">
        <f t="shared" si="102"/>
        <v>26.714285714285715</v>
      </c>
    </row>
    <row r="403" spans="1:14" ht="28.5" outlineLevel="1">
      <c r="A403" s="196">
        <v>19</v>
      </c>
      <c r="B403" s="118">
        <v>67</v>
      </c>
      <c r="C403" s="37">
        <v>466</v>
      </c>
      <c r="D403" s="38" t="s">
        <v>1606</v>
      </c>
      <c r="E403" s="37" t="s">
        <v>351</v>
      </c>
      <c r="F403" s="37" t="s">
        <v>1607</v>
      </c>
      <c r="G403" s="37" t="s">
        <v>386</v>
      </c>
      <c r="H403" s="39" t="s">
        <v>1608</v>
      </c>
      <c r="I403" s="188">
        <v>42188</v>
      </c>
      <c r="J403" s="160">
        <f t="shared" si="103"/>
        <v>8.5714285714285712</v>
      </c>
      <c r="K403" s="40">
        <v>42248</v>
      </c>
      <c r="M403" s="65" t="str">
        <f t="shared" si="101"/>
        <v>N</v>
      </c>
      <c r="N403" s="65" t="str">
        <f t="shared" si="102"/>
        <v>-</v>
      </c>
    </row>
    <row r="404" spans="1:14" ht="28.5" outlineLevel="1">
      <c r="A404" s="196">
        <v>19</v>
      </c>
      <c r="B404" s="139">
        <v>66</v>
      </c>
      <c r="C404" s="171" t="s">
        <v>1663</v>
      </c>
      <c r="D404" s="171" t="s">
        <v>1477</v>
      </c>
      <c r="E404" s="124" t="s">
        <v>230</v>
      </c>
      <c r="F404" s="124" t="s">
        <v>1483</v>
      </c>
      <c r="G404" s="124" t="s">
        <v>389</v>
      </c>
      <c r="H404" s="199" t="s">
        <v>1489</v>
      </c>
      <c r="I404" s="172">
        <v>42118</v>
      </c>
      <c r="J404" s="160">
        <f t="shared" si="103"/>
        <v>17.571428571428573</v>
      </c>
      <c r="K404" s="172">
        <v>42241</v>
      </c>
      <c r="M404" s="65" t="str">
        <f t="shared" si="101"/>
        <v>N</v>
      </c>
      <c r="N404" s="65" t="str">
        <f t="shared" si="102"/>
        <v>-</v>
      </c>
    </row>
    <row r="405" spans="1:14" ht="38.25" outlineLevel="1">
      <c r="A405" s="196">
        <v>19</v>
      </c>
      <c r="B405" s="118">
        <v>65</v>
      </c>
      <c r="C405" s="38" t="s">
        <v>1662</v>
      </c>
      <c r="D405" s="38" t="s">
        <v>1227</v>
      </c>
      <c r="E405" s="37" t="s">
        <v>312</v>
      </c>
      <c r="F405" s="37" t="s">
        <v>1229</v>
      </c>
      <c r="G405" s="37" t="s">
        <v>384</v>
      </c>
      <c r="H405" s="39" t="s">
        <v>1233</v>
      </c>
      <c r="I405" s="40">
        <v>41948</v>
      </c>
      <c r="J405" s="65">
        <f t="shared" si="103"/>
        <v>41.857142857142854</v>
      </c>
      <c r="K405" s="40">
        <v>42241</v>
      </c>
      <c r="M405" s="65" t="str">
        <f t="shared" si="101"/>
        <v>Y</v>
      </c>
      <c r="N405" s="65">
        <f t="shared" si="102"/>
        <v>17.857142857142854</v>
      </c>
    </row>
    <row r="406" spans="1:14" ht="25.5" outlineLevel="1">
      <c r="A406" s="196">
        <v>19</v>
      </c>
      <c r="B406" s="139">
        <v>64</v>
      </c>
      <c r="C406" s="37">
        <v>450</v>
      </c>
      <c r="D406" s="38" t="s">
        <v>1523</v>
      </c>
      <c r="E406" s="37" t="s">
        <v>230</v>
      </c>
      <c r="F406" s="37" t="s">
        <v>1522</v>
      </c>
      <c r="G406" s="37" t="s">
        <v>388</v>
      </c>
      <c r="H406" s="39" t="s">
        <v>1527</v>
      </c>
      <c r="I406" s="40">
        <v>42131</v>
      </c>
      <c r="J406" s="65">
        <f t="shared" si="103"/>
        <v>15.142857142857142</v>
      </c>
      <c r="K406" s="40">
        <v>42237</v>
      </c>
      <c r="L406" s="205"/>
      <c r="M406" s="65" t="str">
        <f t="shared" si="101"/>
        <v>N</v>
      </c>
      <c r="N406" s="65" t="str">
        <f t="shared" si="102"/>
        <v>-</v>
      </c>
    </row>
    <row r="407" spans="1:14" ht="51" outlineLevel="1">
      <c r="A407" s="196">
        <v>19</v>
      </c>
      <c r="B407" s="118">
        <v>63</v>
      </c>
      <c r="C407" s="37">
        <v>444</v>
      </c>
      <c r="D407" s="38" t="s">
        <v>1476</v>
      </c>
      <c r="E407" s="37" t="s">
        <v>230</v>
      </c>
      <c r="F407" s="37" t="s">
        <v>1482</v>
      </c>
      <c r="G407" s="37" t="s">
        <v>2086</v>
      </c>
      <c r="H407" s="39" t="s">
        <v>1488</v>
      </c>
      <c r="I407" s="40">
        <v>42116</v>
      </c>
      <c r="J407" s="65">
        <f t="shared" si="103"/>
        <v>15</v>
      </c>
      <c r="K407" s="40">
        <v>42221</v>
      </c>
      <c r="L407" s="205"/>
      <c r="M407" s="65" t="str">
        <f t="shared" si="101"/>
        <v>N</v>
      </c>
      <c r="N407" s="65" t="str">
        <f t="shared" si="102"/>
        <v>-</v>
      </c>
    </row>
    <row r="408" spans="1:14" ht="42.75" outlineLevel="1">
      <c r="A408" s="196">
        <v>19</v>
      </c>
      <c r="B408" s="139">
        <v>62</v>
      </c>
      <c r="C408" s="37">
        <v>438</v>
      </c>
      <c r="D408" s="38" t="s">
        <v>1453</v>
      </c>
      <c r="E408" s="37" t="s">
        <v>351</v>
      </c>
      <c r="F408" s="37" t="s">
        <v>1456</v>
      </c>
      <c r="G408" s="37" t="s">
        <v>386</v>
      </c>
      <c r="H408" s="39" t="s">
        <v>1460</v>
      </c>
      <c r="I408" s="40">
        <v>42093</v>
      </c>
      <c r="J408" s="65">
        <f t="shared" si="103"/>
        <v>18.285714285714285</v>
      </c>
      <c r="K408" s="40">
        <v>42221</v>
      </c>
      <c r="L408" s="206"/>
      <c r="M408" s="65" t="str">
        <f t="shared" si="101"/>
        <v>N</v>
      </c>
      <c r="N408" s="65" t="str">
        <f t="shared" si="102"/>
        <v>-</v>
      </c>
    </row>
    <row r="409" spans="1:14" ht="42.75" outlineLevel="1">
      <c r="A409" s="196">
        <v>19</v>
      </c>
      <c r="B409" s="118">
        <v>61</v>
      </c>
      <c r="C409" s="37">
        <v>352</v>
      </c>
      <c r="D409" s="38" t="s">
        <v>850</v>
      </c>
      <c r="E409" s="37" t="s">
        <v>230</v>
      </c>
      <c r="F409" s="37" t="s">
        <v>1004</v>
      </c>
      <c r="G409" s="37" t="s">
        <v>2086</v>
      </c>
      <c r="H409" s="39" t="s">
        <v>851</v>
      </c>
      <c r="I409" s="40">
        <v>41730</v>
      </c>
      <c r="J409" s="65">
        <f t="shared" si="103"/>
        <v>69.428571428571431</v>
      </c>
      <c r="K409" s="40">
        <v>42216</v>
      </c>
      <c r="L409" s="205"/>
      <c r="M409" s="65" t="str">
        <f t="shared" si="101"/>
        <v>Y</v>
      </c>
      <c r="N409" s="65">
        <f t="shared" si="102"/>
        <v>45.428571428571431</v>
      </c>
    </row>
    <row r="410" spans="1:14" ht="28.5" outlineLevel="1">
      <c r="A410" s="196">
        <v>19</v>
      </c>
      <c r="B410" s="139">
        <v>60</v>
      </c>
      <c r="C410" s="33">
        <v>384</v>
      </c>
      <c r="D410" s="33" t="s">
        <v>1096</v>
      </c>
      <c r="E410" s="33" t="s">
        <v>351</v>
      </c>
      <c r="F410" s="37" t="s">
        <v>1097</v>
      </c>
      <c r="G410" s="33" t="s">
        <v>394</v>
      </c>
      <c r="H410" s="177" t="s">
        <v>1104</v>
      </c>
      <c r="I410" s="207">
        <v>41862</v>
      </c>
      <c r="J410" s="65">
        <f t="shared" si="103"/>
        <v>50.428571428571431</v>
      </c>
      <c r="K410" s="113">
        <v>42215</v>
      </c>
      <c r="M410" s="65" t="str">
        <f t="shared" si="101"/>
        <v>Y</v>
      </c>
      <c r="N410" s="65">
        <f t="shared" si="102"/>
        <v>26.428571428571431</v>
      </c>
    </row>
    <row r="411" spans="1:14" ht="25.5" outlineLevel="1">
      <c r="A411" s="196">
        <v>19</v>
      </c>
      <c r="B411" s="118">
        <v>59</v>
      </c>
      <c r="C411" s="37">
        <v>435</v>
      </c>
      <c r="D411" s="38" t="s">
        <v>1450</v>
      </c>
      <c r="E411" s="37" t="s">
        <v>230</v>
      </c>
      <c r="F411" s="37" t="s">
        <v>1598</v>
      </c>
      <c r="G411" s="37" t="s">
        <v>380</v>
      </c>
      <c r="H411" s="177" t="s">
        <v>1457</v>
      </c>
      <c r="I411" s="40">
        <v>42089</v>
      </c>
      <c r="J411" s="65">
        <f t="shared" si="103"/>
        <v>17.857142857142858</v>
      </c>
      <c r="K411" s="40">
        <v>42214</v>
      </c>
      <c r="L411" s="205"/>
      <c r="M411" s="65" t="str">
        <f t="shared" si="101"/>
        <v>N</v>
      </c>
      <c r="N411" s="65" t="str">
        <f t="shared" si="102"/>
        <v>-</v>
      </c>
    </row>
    <row r="412" spans="1:14" ht="28.5" outlineLevel="1">
      <c r="A412" s="196">
        <v>19</v>
      </c>
      <c r="B412" s="139">
        <v>58</v>
      </c>
      <c r="C412" s="37">
        <v>389</v>
      </c>
      <c r="D412" s="37" t="s">
        <v>1142</v>
      </c>
      <c r="E412" s="37" t="s">
        <v>277</v>
      </c>
      <c r="F412" s="37" t="s">
        <v>1143</v>
      </c>
      <c r="G412" s="37" t="s">
        <v>394</v>
      </c>
      <c r="H412" s="39" t="s">
        <v>1144</v>
      </c>
      <c r="I412" s="40">
        <v>41886</v>
      </c>
      <c r="J412" s="65">
        <f t="shared" si="103"/>
        <v>46.857142857142854</v>
      </c>
      <c r="K412" s="40">
        <v>42214</v>
      </c>
      <c r="L412" s="206"/>
      <c r="M412" s="65" t="str">
        <f t="shared" si="101"/>
        <v>Y</v>
      </c>
      <c r="N412" s="65">
        <f t="shared" si="102"/>
        <v>22.857142857142854</v>
      </c>
    </row>
    <row r="413" spans="1:14" ht="42.75" outlineLevel="1">
      <c r="A413" s="196">
        <v>19</v>
      </c>
      <c r="B413" s="118">
        <v>57</v>
      </c>
      <c r="C413" s="37">
        <v>418</v>
      </c>
      <c r="D413" s="38" t="s">
        <v>1312</v>
      </c>
      <c r="E413" s="37" t="s">
        <v>351</v>
      </c>
      <c r="F413" s="37" t="s">
        <v>1314</v>
      </c>
      <c r="G413" s="37" t="s">
        <v>387</v>
      </c>
      <c r="H413" s="39" t="s">
        <v>1321</v>
      </c>
      <c r="I413" s="40">
        <v>41982</v>
      </c>
      <c r="J413" s="65">
        <f t="shared" si="103"/>
        <v>33.142857142857146</v>
      </c>
      <c r="K413" s="40">
        <v>42214</v>
      </c>
      <c r="L413" s="205"/>
      <c r="M413" s="65" t="str">
        <f t="shared" si="101"/>
        <v>Y</v>
      </c>
      <c r="N413" s="65">
        <f t="shared" si="102"/>
        <v>9.1428571428571459</v>
      </c>
    </row>
    <row r="414" spans="1:14" ht="28.5" outlineLevel="1">
      <c r="A414" s="196">
        <v>19</v>
      </c>
      <c r="B414" s="139">
        <v>56</v>
      </c>
      <c r="C414" s="37">
        <v>412</v>
      </c>
      <c r="D414" s="38" t="s">
        <v>1269</v>
      </c>
      <c r="E414" s="37" t="s">
        <v>180</v>
      </c>
      <c r="F414" s="37" t="s">
        <v>1012</v>
      </c>
      <c r="G414" s="37" t="s">
        <v>386</v>
      </c>
      <c r="H414" s="39" t="s">
        <v>1293</v>
      </c>
      <c r="I414" s="40">
        <v>41967</v>
      </c>
      <c r="J414" s="65">
        <f t="shared" si="103"/>
        <v>34.428571428571431</v>
      </c>
      <c r="K414" s="40">
        <v>42208</v>
      </c>
      <c r="L414" s="205"/>
      <c r="M414" s="65" t="str">
        <f t="shared" si="101"/>
        <v>Y</v>
      </c>
      <c r="N414" s="65">
        <f t="shared" si="102"/>
        <v>10.428571428571431</v>
      </c>
    </row>
    <row r="415" spans="1:14" ht="28.5" outlineLevel="1">
      <c r="A415" s="196">
        <v>19</v>
      </c>
      <c r="B415" s="118">
        <v>55</v>
      </c>
      <c r="C415" s="37">
        <v>416</v>
      </c>
      <c r="D415" s="38" t="s">
        <v>1299</v>
      </c>
      <c r="E415" s="37" t="s">
        <v>351</v>
      </c>
      <c r="F415" s="37" t="s">
        <v>1301</v>
      </c>
      <c r="G415" s="37" t="s">
        <v>384</v>
      </c>
      <c r="H415" s="39" t="s">
        <v>1304</v>
      </c>
      <c r="I415" s="40">
        <v>41981</v>
      </c>
      <c r="J415" s="65">
        <f t="shared" si="103"/>
        <v>32.428571428571431</v>
      </c>
      <c r="K415" s="40">
        <v>42208</v>
      </c>
      <c r="L415" s="205"/>
      <c r="M415" s="65" t="str">
        <f t="shared" si="101"/>
        <v>Y</v>
      </c>
      <c r="N415" s="65">
        <f t="shared" si="102"/>
        <v>8.4285714285714306</v>
      </c>
    </row>
    <row r="416" spans="1:14" ht="38.25" outlineLevel="1">
      <c r="A416" s="196">
        <v>19</v>
      </c>
      <c r="B416" s="139">
        <v>54</v>
      </c>
      <c r="C416" s="37">
        <v>366</v>
      </c>
      <c r="D416" s="38" t="s">
        <v>912</v>
      </c>
      <c r="E416" s="37" t="s">
        <v>230</v>
      </c>
      <c r="F416" s="37" t="s">
        <v>1014</v>
      </c>
      <c r="G416" s="37" t="s">
        <v>386</v>
      </c>
      <c r="H416" s="39" t="s">
        <v>1326</v>
      </c>
      <c r="I416" s="40">
        <v>41781</v>
      </c>
      <c r="J416" s="65">
        <f t="shared" si="103"/>
        <v>61</v>
      </c>
      <c r="K416" s="40">
        <v>42208</v>
      </c>
      <c r="L416" s="205"/>
      <c r="M416" s="65" t="str">
        <f t="shared" si="101"/>
        <v>Y</v>
      </c>
      <c r="N416" s="65">
        <f t="shared" si="102"/>
        <v>37</v>
      </c>
    </row>
    <row r="417" spans="1:14" ht="28.5" outlineLevel="1">
      <c r="A417" s="196">
        <v>19</v>
      </c>
      <c r="B417" s="118">
        <v>53</v>
      </c>
      <c r="C417" s="37">
        <v>308</v>
      </c>
      <c r="D417" s="38" t="s">
        <v>590</v>
      </c>
      <c r="E417" s="37" t="s">
        <v>230</v>
      </c>
      <c r="F417" s="37" t="s">
        <v>591</v>
      </c>
      <c r="G417" s="37" t="s">
        <v>2086</v>
      </c>
      <c r="H417" s="39" t="s">
        <v>592</v>
      </c>
      <c r="I417" s="40">
        <v>41460</v>
      </c>
      <c r="J417" s="65">
        <f t="shared" si="103"/>
        <v>106.57142857142857</v>
      </c>
      <c r="K417" s="40">
        <v>42206</v>
      </c>
      <c r="L417" s="206"/>
      <c r="M417" s="65" t="str">
        <f t="shared" si="101"/>
        <v>Y</v>
      </c>
      <c r="N417" s="65">
        <f t="shared" si="102"/>
        <v>82.571428571428569</v>
      </c>
    </row>
    <row r="418" spans="1:14" ht="25.5" outlineLevel="1">
      <c r="A418" s="196">
        <v>19</v>
      </c>
      <c r="B418" s="139">
        <v>52</v>
      </c>
      <c r="C418" s="37">
        <v>388</v>
      </c>
      <c r="D418" s="37" t="s">
        <v>1119</v>
      </c>
      <c r="E418" s="37" t="s">
        <v>351</v>
      </c>
      <c r="F418" s="37" t="s">
        <v>1121</v>
      </c>
      <c r="G418" s="37" t="s">
        <v>383</v>
      </c>
      <c r="H418" s="39" t="s">
        <v>1123</v>
      </c>
      <c r="I418" s="40">
        <v>41878</v>
      </c>
      <c r="J418" s="65">
        <f t="shared" si="103"/>
        <v>46.285714285714285</v>
      </c>
      <c r="K418" s="40">
        <v>42202</v>
      </c>
      <c r="L418" s="205"/>
      <c r="M418" s="65" t="str">
        <f t="shared" si="101"/>
        <v>Y</v>
      </c>
      <c r="N418" s="65">
        <f t="shared" si="102"/>
        <v>22.285714285714285</v>
      </c>
    </row>
    <row r="419" spans="1:14" ht="38.25" outlineLevel="1">
      <c r="A419" s="196">
        <v>19</v>
      </c>
      <c r="B419" s="118">
        <v>51</v>
      </c>
      <c r="C419" s="37">
        <v>440</v>
      </c>
      <c r="D419" s="38" t="s">
        <v>1462</v>
      </c>
      <c r="E419" s="37" t="s">
        <v>180</v>
      </c>
      <c r="F419" s="37" t="s">
        <v>1463</v>
      </c>
      <c r="G419" s="37" t="s">
        <v>383</v>
      </c>
      <c r="H419" s="39" t="s">
        <v>1465</v>
      </c>
      <c r="I419" s="40">
        <v>42095</v>
      </c>
      <c r="J419" s="65">
        <f t="shared" si="103"/>
        <v>15.142857142857142</v>
      </c>
      <c r="K419" s="40">
        <v>42201</v>
      </c>
      <c r="L419" s="206"/>
      <c r="M419" s="65" t="str">
        <f t="shared" si="101"/>
        <v>N</v>
      </c>
      <c r="N419" s="65" t="str">
        <f t="shared" si="102"/>
        <v>-</v>
      </c>
    </row>
    <row r="420" spans="1:14" ht="28.5" outlineLevel="1">
      <c r="A420" s="196">
        <v>19</v>
      </c>
      <c r="B420" s="139">
        <v>50</v>
      </c>
      <c r="C420" s="37">
        <v>395</v>
      </c>
      <c r="D420" s="38" t="s">
        <v>1170</v>
      </c>
      <c r="E420" s="37" t="s">
        <v>230</v>
      </c>
      <c r="F420" s="37" t="s">
        <v>1171</v>
      </c>
      <c r="G420" s="37" t="s">
        <v>384</v>
      </c>
      <c r="H420" s="39" t="s">
        <v>1176</v>
      </c>
      <c r="I420" s="40">
        <v>41900</v>
      </c>
      <c r="J420" s="65">
        <f t="shared" si="103"/>
        <v>42.857142857142854</v>
      </c>
      <c r="K420" s="40">
        <v>42200</v>
      </c>
      <c r="L420" s="205"/>
      <c r="M420" s="65" t="str">
        <f t="shared" si="101"/>
        <v>Y</v>
      </c>
      <c r="N420" s="65">
        <f t="shared" si="102"/>
        <v>18.857142857142854</v>
      </c>
    </row>
    <row r="421" spans="1:14" ht="28.5" outlineLevel="1">
      <c r="A421" s="196">
        <v>19</v>
      </c>
      <c r="B421" s="118">
        <v>49</v>
      </c>
      <c r="C421" s="37">
        <v>369</v>
      </c>
      <c r="D421" s="38" t="s">
        <v>915</v>
      </c>
      <c r="E421" s="37" t="s">
        <v>351</v>
      </c>
      <c r="F421" s="37" t="s">
        <v>1582</v>
      </c>
      <c r="G421" s="37" t="s">
        <v>386</v>
      </c>
      <c r="H421" s="39" t="s">
        <v>918</v>
      </c>
      <c r="I421" s="40">
        <v>41786</v>
      </c>
      <c r="J421" s="65">
        <f t="shared" si="103"/>
        <v>57.428571428571431</v>
      </c>
      <c r="K421" s="40">
        <v>42188</v>
      </c>
      <c r="L421" s="205"/>
      <c r="M421" s="65" t="str">
        <f t="shared" si="101"/>
        <v>Y</v>
      </c>
      <c r="N421" s="65">
        <f t="shared" si="102"/>
        <v>33.428571428571431</v>
      </c>
    </row>
    <row r="422" spans="1:14" ht="63.75" outlineLevel="1">
      <c r="A422" s="196">
        <v>19</v>
      </c>
      <c r="B422" s="139">
        <v>48</v>
      </c>
      <c r="C422" s="37">
        <v>354</v>
      </c>
      <c r="D422" s="38" t="s">
        <v>856</v>
      </c>
      <c r="E422" s="37" t="s">
        <v>614</v>
      </c>
      <c r="F422" s="37" t="s">
        <v>1005</v>
      </c>
      <c r="G422" s="37" t="s">
        <v>384</v>
      </c>
      <c r="H422" s="39" t="s">
        <v>858</v>
      </c>
      <c r="I422" s="40">
        <v>41736</v>
      </c>
      <c r="J422" s="65">
        <f t="shared" si="103"/>
        <v>64.571428571428569</v>
      </c>
      <c r="K422" s="40">
        <v>42188</v>
      </c>
      <c r="L422" s="205"/>
      <c r="M422" s="65" t="str">
        <f t="shared" si="101"/>
        <v>Y</v>
      </c>
      <c r="N422" s="65">
        <f t="shared" si="102"/>
        <v>40.571428571428569</v>
      </c>
    </row>
    <row r="423" spans="1:14" ht="38.25" outlineLevel="1">
      <c r="A423" s="196">
        <v>19</v>
      </c>
      <c r="B423" s="118">
        <v>47</v>
      </c>
      <c r="C423" s="37">
        <v>413</v>
      </c>
      <c r="D423" s="38" t="s">
        <v>1286</v>
      </c>
      <c r="E423" s="37" t="s">
        <v>277</v>
      </c>
      <c r="F423" s="37" t="s">
        <v>1020</v>
      </c>
      <c r="G423" s="37" t="s">
        <v>383</v>
      </c>
      <c r="H423" s="208" t="s">
        <v>1600</v>
      </c>
      <c r="I423" s="40">
        <v>41969</v>
      </c>
      <c r="J423" s="65">
        <f t="shared" si="103"/>
        <v>31.142857142857142</v>
      </c>
      <c r="K423" s="40">
        <v>42187</v>
      </c>
      <c r="M423" s="65" t="str">
        <f t="shared" si="101"/>
        <v>Y</v>
      </c>
      <c r="N423" s="65">
        <f t="shared" si="102"/>
        <v>7.1428571428571423</v>
      </c>
    </row>
    <row r="424" spans="1:14" ht="38.25" outlineLevel="1">
      <c r="A424" s="196">
        <v>19</v>
      </c>
      <c r="B424" s="139">
        <v>46</v>
      </c>
      <c r="C424" s="33">
        <v>432</v>
      </c>
      <c r="D424" s="38" t="s">
        <v>1416</v>
      </c>
      <c r="E424" s="37" t="s">
        <v>276</v>
      </c>
      <c r="F424" s="37" t="s">
        <v>1418</v>
      </c>
      <c r="G424" s="37" t="s">
        <v>389</v>
      </c>
      <c r="H424" s="39" t="s">
        <v>1599</v>
      </c>
      <c r="I424" s="40">
        <v>42054</v>
      </c>
      <c r="J424" s="65">
        <f t="shared" si="103"/>
        <v>19</v>
      </c>
      <c r="K424" s="40">
        <v>42187</v>
      </c>
      <c r="M424" s="65" t="str">
        <f t="shared" si="101"/>
        <v>N</v>
      </c>
      <c r="N424" s="65" t="str">
        <f t="shared" si="102"/>
        <v>-</v>
      </c>
    </row>
    <row r="425" spans="1:14" ht="28.5" outlineLevel="1">
      <c r="A425" s="196">
        <v>19</v>
      </c>
      <c r="B425" s="118">
        <v>45</v>
      </c>
      <c r="C425" s="37">
        <v>428</v>
      </c>
      <c r="D425" s="38" t="s">
        <v>1396</v>
      </c>
      <c r="E425" s="37" t="s">
        <v>351</v>
      </c>
      <c r="F425" s="37" t="s">
        <v>1397</v>
      </c>
      <c r="G425" s="37" t="s">
        <v>389</v>
      </c>
      <c r="H425" s="39" t="s">
        <v>1399</v>
      </c>
      <c r="I425" s="40">
        <v>42047</v>
      </c>
      <c r="J425" s="65">
        <f t="shared" si="103"/>
        <v>19.857142857142858</v>
      </c>
      <c r="K425" s="40">
        <v>42186</v>
      </c>
      <c r="L425" s="205"/>
      <c r="M425" s="65" t="str">
        <f t="shared" si="101"/>
        <v>N</v>
      </c>
      <c r="N425" s="65" t="str">
        <f t="shared" si="102"/>
        <v>-</v>
      </c>
    </row>
    <row r="426" spans="1:14" ht="28.5" outlineLevel="1">
      <c r="A426" s="196">
        <v>19</v>
      </c>
      <c r="B426" s="139">
        <v>44</v>
      </c>
      <c r="C426" s="37">
        <v>380</v>
      </c>
      <c r="D426" s="38" t="s">
        <v>1054</v>
      </c>
      <c r="E426" s="37" t="s">
        <v>246</v>
      </c>
      <c r="F426" s="37" t="s">
        <v>1056</v>
      </c>
      <c r="G426" s="37" t="s">
        <v>387</v>
      </c>
      <c r="H426" s="39" t="s">
        <v>1060</v>
      </c>
      <c r="I426" s="40">
        <v>41835</v>
      </c>
      <c r="J426" s="65">
        <f t="shared" si="103"/>
        <v>50.142857142857146</v>
      </c>
      <c r="K426" s="40">
        <v>42186</v>
      </c>
      <c r="L426" s="205"/>
      <c r="M426" s="65" t="str">
        <f t="shared" si="101"/>
        <v>Y</v>
      </c>
      <c r="N426" s="65">
        <f t="shared" si="102"/>
        <v>26.142857142857146</v>
      </c>
    </row>
    <row r="427" spans="1:14" ht="38.25" outlineLevel="1">
      <c r="A427" s="196">
        <v>19</v>
      </c>
      <c r="B427" s="118">
        <v>43</v>
      </c>
      <c r="C427" s="37">
        <v>407</v>
      </c>
      <c r="D427" s="38" t="s">
        <v>1240</v>
      </c>
      <c r="E427" s="37" t="s">
        <v>95</v>
      </c>
      <c r="F427" s="37" t="s">
        <v>1195</v>
      </c>
      <c r="G427" s="37" t="s">
        <v>383</v>
      </c>
      <c r="H427" s="39" t="s">
        <v>1243</v>
      </c>
      <c r="I427" s="40">
        <v>41948</v>
      </c>
      <c r="J427" s="65">
        <f t="shared" si="103"/>
        <v>34</v>
      </c>
      <c r="K427" s="40">
        <v>42186</v>
      </c>
      <c r="L427" s="205"/>
      <c r="M427" s="65" t="str">
        <f t="shared" ref="M427:M490" si="104">IF(J427&gt;24,"Y","N")</f>
        <v>Y</v>
      </c>
      <c r="N427" s="65">
        <f t="shared" ref="N427:N490" si="105">IF(M427="Y",J427-24,"-")</f>
        <v>10</v>
      </c>
    </row>
    <row r="428" spans="1:14" ht="38.25" outlineLevel="1">
      <c r="A428" s="196">
        <v>19</v>
      </c>
      <c r="B428" s="139">
        <v>42</v>
      </c>
      <c r="C428" s="37">
        <v>368</v>
      </c>
      <c r="D428" s="38" t="s">
        <v>914</v>
      </c>
      <c r="E428" s="37" t="s">
        <v>351</v>
      </c>
      <c r="F428" s="37" t="s">
        <v>1016</v>
      </c>
      <c r="G428" s="37" t="s">
        <v>387</v>
      </c>
      <c r="H428" s="204" t="s">
        <v>1597</v>
      </c>
      <c r="I428" s="40">
        <v>41786</v>
      </c>
      <c r="J428" s="65">
        <f t="shared" si="103"/>
        <v>57.142857142857146</v>
      </c>
      <c r="K428" s="40">
        <v>42186</v>
      </c>
      <c r="L428" s="205"/>
      <c r="M428" s="65" t="str">
        <f t="shared" si="104"/>
        <v>Y</v>
      </c>
      <c r="N428" s="65">
        <f t="shared" si="105"/>
        <v>33.142857142857146</v>
      </c>
    </row>
    <row r="429" spans="1:14" ht="28.5" outlineLevel="1">
      <c r="A429" s="196">
        <v>19</v>
      </c>
      <c r="B429" s="118">
        <v>41</v>
      </c>
      <c r="C429" s="37">
        <v>385</v>
      </c>
      <c r="D429" s="37" t="s">
        <v>1125</v>
      </c>
      <c r="E429" s="37" t="s">
        <v>351</v>
      </c>
      <c r="F429" s="37" t="s">
        <v>1098</v>
      </c>
      <c r="G429" s="37" t="s">
        <v>2086</v>
      </c>
      <c r="H429" s="39" t="s">
        <v>1126</v>
      </c>
      <c r="I429" s="40">
        <v>41863</v>
      </c>
      <c r="J429" s="65">
        <f t="shared" si="103"/>
        <v>43.428571428571431</v>
      </c>
      <c r="K429" s="40">
        <v>42167</v>
      </c>
      <c r="L429" s="205"/>
      <c r="M429" s="65" t="str">
        <f t="shared" si="104"/>
        <v>Y</v>
      </c>
      <c r="N429" s="65">
        <f t="shared" si="105"/>
        <v>19.428571428571431</v>
      </c>
    </row>
    <row r="430" spans="1:14" ht="38.25" outlineLevel="1">
      <c r="A430" s="196">
        <v>19</v>
      </c>
      <c r="B430" s="139">
        <v>40</v>
      </c>
      <c r="C430" s="37">
        <v>391</v>
      </c>
      <c r="D430" s="37" t="s">
        <v>1535</v>
      </c>
      <c r="E430" s="37" t="s">
        <v>230</v>
      </c>
      <c r="F430" s="37" t="s">
        <v>1152</v>
      </c>
      <c r="G430" s="37" t="s">
        <v>389</v>
      </c>
      <c r="H430" s="39" t="s">
        <v>1155</v>
      </c>
      <c r="I430" s="40">
        <v>41897</v>
      </c>
      <c r="J430" s="65">
        <f t="shared" si="103"/>
        <v>38.571428571428569</v>
      </c>
      <c r="K430" s="40">
        <v>42167</v>
      </c>
      <c r="L430" s="205"/>
      <c r="M430" s="65" t="str">
        <f t="shared" si="104"/>
        <v>Y</v>
      </c>
      <c r="N430" s="65">
        <f t="shared" si="105"/>
        <v>14.571428571428569</v>
      </c>
    </row>
    <row r="431" spans="1:14" ht="38.25" outlineLevel="1">
      <c r="A431" s="196">
        <v>19</v>
      </c>
      <c r="B431" s="118">
        <v>39</v>
      </c>
      <c r="C431" s="37">
        <v>347</v>
      </c>
      <c r="D431" s="38" t="s">
        <v>811</v>
      </c>
      <c r="E431" s="37" t="s">
        <v>230</v>
      </c>
      <c r="F431" s="37" t="s">
        <v>1000</v>
      </c>
      <c r="G431" s="37" t="s">
        <v>384</v>
      </c>
      <c r="H431" s="39" t="s">
        <v>810</v>
      </c>
      <c r="I431" s="40">
        <v>41688</v>
      </c>
      <c r="J431" s="65">
        <f t="shared" si="103"/>
        <v>66.285714285714292</v>
      </c>
      <c r="K431" s="40">
        <v>42152</v>
      </c>
      <c r="L431" s="206"/>
      <c r="M431" s="65" t="str">
        <f t="shared" si="104"/>
        <v>Y</v>
      </c>
      <c r="N431" s="65">
        <f t="shared" si="105"/>
        <v>42.285714285714292</v>
      </c>
    </row>
    <row r="432" spans="1:14" ht="28.5" outlineLevel="1">
      <c r="A432" s="196">
        <v>19</v>
      </c>
      <c r="B432" s="139">
        <v>38</v>
      </c>
      <c r="C432" s="37">
        <v>402</v>
      </c>
      <c r="D432" s="38" t="s">
        <v>1196</v>
      </c>
      <c r="E432" s="37" t="s">
        <v>1197</v>
      </c>
      <c r="F432" s="37" t="s">
        <v>1198</v>
      </c>
      <c r="G432" s="37" t="s">
        <v>388</v>
      </c>
      <c r="H432" s="39" t="s">
        <v>1199</v>
      </c>
      <c r="I432" s="40">
        <v>41925</v>
      </c>
      <c r="J432" s="65">
        <f t="shared" si="103"/>
        <v>32.285714285714285</v>
      </c>
      <c r="K432" s="40">
        <v>42151</v>
      </c>
      <c r="L432" s="205"/>
      <c r="M432" s="65" t="str">
        <f t="shared" si="104"/>
        <v>Y</v>
      </c>
      <c r="N432" s="65">
        <f t="shared" si="105"/>
        <v>8.2857142857142847</v>
      </c>
    </row>
    <row r="433" spans="1:14" ht="38.25" outlineLevel="1">
      <c r="A433" s="196">
        <v>19</v>
      </c>
      <c r="B433" s="118">
        <v>37</v>
      </c>
      <c r="C433" s="37">
        <v>364</v>
      </c>
      <c r="D433" s="38" t="s">
        <v>904</v>
      </c>
      <c r="E433" s="37" t="s">
        <v>351</v>
      </c>
      <c r="F433" s="37" t="s">
        <v>1583</v>
      </c>
      <c r="G433" s="37" t="s">
        <v>394</v>
      </c>
      <c r="H433" s="39" t="s">
        <v>906</v>
      </c>
      <c r="I433" s="40">
        <v>41778</v>
      </c>
      <c r="J433" s="65">
        <f t="shared" si="103"/>
        <v>52.285714285714285</v>
      </c>
      <c r="K433" s="40">
        <v>42144</v>
      </c>
      <c r="L433" s="205"/>
      <c r="M433" s="65" t="str">
        <f t="shared" si="104"/>
        <v>Y</v>
      </c>
      <c r="N433" s="65">
        <f t="shared" si="105"/>
        <v>28.285714285714285</v>
      </c>
    </row>
    <row r="434" spans="1:14" ht="38.25" outlineLevel="1">
      <c r="A434" s="196">
        <v>19</v>
      </c>
      <c r="B434" s="139">
        <v>36</v>
      </c>
      <c r="C434" s="37">
        <v>379</v>
      </c>
      <c r="D434" s="38" t="s">
        <v>1027</v>
      </c>
      <c r="E434" s="37" t="s">
        <v>351</v>
      </c>
      <c r="F434" s="37" t="s">
        <v>1028</v>
      </c>
      <c r="G434" s="37" t="s">
        <v>386</v>
      </c>
      <c r="H434" s="39" t="s">
        <v>1036</v>
      </c>
      <c r="I434" s="40">
        <v>41817</v>
      </c>
      <c r="J434" s="65">
        <f t="shared" si="103"/>
        <v>46.714285714285715</v>
      </c>
      <c r="K434" s="40">
        <v>42144</v>
      </c>
      <c r="L434" s="205"/>
      <c r="M434" s="65" t="str">
        <f t="shared" si="104"/>
        <v>Y</v>
      </c>
      <c r="N434" s="65">
        <f t="shared" si="105"/>
        <v>22.714285714285715</v>
      </c>
    </row>
    <row r="435" spans="1:14" ht="38.25" outlineLevel="1">
      <c r="A435" s="196">
        <v>19</v>
      </c>
      <c r="B435" s="118">
        <v>35</v>
      </c>
      <c r="C435" s="37">
        <v>420</v>
      </c>
      <c r="D435" s="37" t="s">
        <v>1313</v>
      </c>
      <c r="E435" s="37" t="s">
        <v>230</v>
      </c>
      <c r="F435" s="37" t="s">
        <v>1316</v>
      </c>
      <c r="G435" s="37" t="s">
        <v>386</v>
      </c>
      <c r="H435" s="177" t="s">
        <v>1324</v>
      </c>
      <c r="I435" s="40">
        <v>41988</v>
      </c>
      <c r="J435" s="65">
        <f t="shared" si="103"/>
        <v>21.285714285714285</v>
      </c>
      <c r="K435" s="40">
        <v>42137</v>
      </c>
      <c r="M435" s="65" t="str">
        <f t="shared" si="104"/>
        <v>N</v>
      </c>
      <c r="N435" s="65" t="str">
        <f t="shared" si="105"/>
        <v>-</v>
      </c>
    </row>
    <row r="436" spans="1:14" ht="28.5" outlineLevel="1">
      <c r="A436" s="196">
        <v>19</v>
      </c>
      <c r="B436" s="139">
        <v>34</v>
      </c>
      <c r="C436" s="37">
        <v>431</v>
      </c>
      <c r="D436" s="38" t="s">
        <v>1405</v>
      </c>
      <c r="E436" s="37" t="s">
        <v>351</v>
      </c>
      <c r="F436" s="37" t="s">
        <v>1406</v>
      </c>
      <c r="G436" s="37" t="s">
        <v>386</v>
      </c>
      <c r="H436" s="39" t="s">
        <v>1407</v>
      </c>
      <c r="I436" s="40">
        <v>42051</v>
      </c>
      <c r="J436" s="65">
        <f t="shared" si="103"/>
        <v>12</v>
      </c>
      <c r="K436" s="40">
        <v>42135</v>
      </c>
      <c r="L436" s="205"/>
      <c r="M436" s="65" t="str">
        <f t="shared" si="104"/>
        <v>N</v>
      </c>
      <c r="N436" s="65" t="str">
        <f t="shared" si="105"/>
        <v>-</v>
      </c>
    </row>
    <row r="437" spans="1:14" ht="28.5" outlineLevel="1">
      <c r="A437" s="196">
        <v>19</v>
      </c>
      <c r="B437" s="118">
        <v>33</v>
      </c>
      <c r="C437" s="37">
        <v>397</v>
      </c>
      <c r="D437" s="38" t="s">
        <v>1174</v>
      </c>
      <c r="E437" s="37" t="s">
        <v>351</v>
      </c>
      <c r="F437" s="37" t="s">
        <v>1175</v>
      </c>
      <c r="G437" s="37" t="s">
        <v>380</v>
      </c>
      <c r="H437" s="39" t="s">
        <v>1178</v>
      </c>
      <c r="I437" s="40">
        <v>41904</v>
      </c>
      <c r="J437" s="65">
        <f t="shared" si="103"/>
        <v>33</v>
      </c>
      <c r="K437" s="40">
        <v>42135</v>
      </c>
      <c r="L437" s="205"/>
      <c r="M437" s="65" t="str">
        <f t="shared" si="104"/>
        <v>Y</v>
      </c>
      <c r="N437" s="65">
        <f t="shared" si="105"/>
        <v>9</v>
      </c>
    </row>
    <row r="438" spans="1:14" ht="38.25" outlineLevel="1">
      <c r="A438" s="196">
        <v>19</v>
      </c>
      <c r="B438" s="139">
        <v>32</v>
      </c>
      <c r="C438" s="37">
        <v>392</v>
      </c>
      <c r="D438" s="37" t="s">
        <v>1164</v>
      </c>
      <c r="E438" s="37" t="s">
        <v>230</v>
      </c>
      <c r="F438" s="37" t="s">
        <v>1166</v>
      </c>
      <c r="G438" s="37" t="s">
        <v>384</v>
      </c>
      <c r="H438" s="39" t="s">
        <v>1165</v>
      </c>
      <c r="I438" s="40">
        <v>41897</v>
      </c>
      <c r="J438" s="65">
        <f t="shared" si="103"/>
        <v>32.571428571428569</v>
      </c>
      <c r="K438" s="40">
        <v>42125</v>
      </c>
      <c r="L438" s="205"/>
      <c r="M438" s="65" t="str">
        <f t="shared" si="104"/>
        <v>Y</v>
      </c>
      <c r="N438" s="65">
        <f t="shared" si="105"/>
        <v>8.5714285714285694</v>
      </c>
    </row>
    <row r="439" spans="1:14" ht="42.75" outlineLevel="1">
      <c r="A439" s="196">
        <v>19</v>
      </c>
      <c r="B439" s="118">
        <v>31</v>
      </c>
      <c r="C439" s="37">
        <v>367</v>
      </c>
      <c r="D439" s="38" t="s">
        <v>913</v>
      </c>
      <c r="E439" s="37" t="s">
        <v>230</v>
      </c>
      <c r="F439" s="37" t="s">
        <v>1015</v>
      </c>
      <c r="G439" s="37" t="s">
        <v>384</v>
      </c>
      <c r="H439" s="39" t="s">
        <v>916</v>
      </c>
      <c r="I439" s="40">
        <v>41782</v>
      </c>
      <c r="J439" s="65">
        <f t="shared" si="103"/>
        <v>48.857142857142854</v>
      </c>
      <c r="K439" s="40">
        <v>42124</v>
      </c>
      <c r="L439" s="205"/>
      <c r="M439" s="65" t="str">
        <f t="shared" si="104"/>
        <v>Y</v>
      </c>
      <c r="N439" s="65">
        <f t="shared" si="105"/>
        <v>24.857142857142854</v>
      </c>
    </row>
    <row r="440" spans="1:14" ht="28.5" outlineLevel="1">
      <c r="A440" s="196">
        <v>19</v>
      </c>
      <c r="B440" s="139">
        <v>30</v>
      </c>
      <c r="C440" s="37">
        <v>361</v>
      </c>
      <c r="D440" s="37" t="s">
        <v>898</v>
      </c>
      <c r="E440" s="37" t="s">
        <v>230</v>
      </c>
      <c r="F440" s="37" t="s">
        <v>1011</v>
      </c>
      <c r="G440" s="37" t="s">
        <v>387</v>
      </c>
      <c r="H440" s="177" t="s">
        <v>901</v>
      </c>
      <c r="I440" s="40">
        <v>41767</v>
      </c>
      <c r="J440" s="65">
        <f t="shared" si="103"/>
        <v>49.857142857142854</v>
      </c>
      <c r="K440" s="40">
        <v>42116</v>
      </c>
      <c r="M440" s="65" t="str">
        <f t="shared" si="104"/>
        <v>Y</v>
      </c>
      <c r="N440" s="65">
        <f t="shared" si="105"/>
        <v>25.857142857142854</v>
      </c>
    </row>
    <row r="441" spans="1:14" ht="28.5" outlineLevel="1">
      <c r="A441" s="196">
        <v>19</v>
      </c>
      <c r="B441" s="118">
        <v>29</v>
      </c>
      <c r="C441" s="37">
        <v>373</v>
      </c>
      <c r="D441" s="37" t="s">
        <v>1268</v>
      </c>
      <c r="E441" s="37" t="s">
        <v>277</v>
      </c>
      <c r="F441" s="37" t="s">
        <v>1020</v>
      </c>
      <c r="G441" s="37" t="s">
        <v>387</v>
      </c>
      <c r="H441" s="177" t="s">
        <v>939</v>
      </c>
      <c r="I441" s="40">
        <v>41800</v>
      </c>
      <c r="J441" s="65">
        <f t="shared" si="103"/>
        <v>45.142857142857146</v>
      </c>
      <c r="K441" s="40">
        <v>42116</v>
      </c>
      <c r="M441" s="65" t="str">
        <f t="shared" si="104"/>
        <v>Y</v>
      </c>
      <c r="N441" s="65">
        <f t="shared" si="105"/>
        <v>21.142857142857146</v>
      </c>
    </row>
    <row r="442" spans="1:14" ht="25.5" outlineLevel="1">
      <c r="A442" s="196">
        <v>19</v>
      </c>
      <c r="B442" s="139">
        <v>28</v>
      </c>
      <c r="C442" s="37">
        <v>414</v>
      </c>
      <c r="D442" s="38" t="s">
        <v>1287</v>
      </c>
      <c r="E442" s="37" t="s">
        <v>351</v>
      </c>
      <c r="F442" s="37" t="s">
        <v>1288</v>
      </c>
      <c r="G442" s="37" t="s">
        <v>389</v>
      </c>
      <c r="H442" s="39" t="s">
        <v>1294</v>
      </c>
      <c r="I442" s="40">
        <v>41971</v>
      </c>
      <c r="J442" s="65">
        <f t="shared" si="103"/>
        <v>20</v>
      </c>
      <c r="K442" s="40">
        <v>42111</v>
      </c>
      <c r="L442" s="205"/>
      <c r="M442" s="65" t="str">
        <f t="shared" si="104"/>
        <v>N</v>
      </c>
      <c r="N442" s="65" t="str">
        <f t="shared" si="105"/>
        <v>-</v>
      </c>
    </row>
    <row r="443" spans="1:14" ht="28.5" outlineLevel="1">
      <c r="A443" s="196">
        <v>19</v>
      </c>
      <c r="B443" s="118">
        <v>27</v>
      </c>
      <c r="C443" s="37">
        <v>375</v>
      </c>
      <c r="D443" s="38" t="s">
        <v>952</v>
      </c>
      <c r="E443" s="37" t="s">
        <v>230</v>
      </c>
      <c r="F443" s="37" t="s">
        <v>1022</v>
      </c>
      <c r="G443" s="37" t="s">
        <v>383</v>
      </c>
      <c r="H443" s="39" t="s">
        <v>956</v>
      </c>
      <c r="I443" s="40">
        <v>41810</v>
      </c>
      <c r="J443" s="65">
        <f t="shared" si="103"/>
        <v>42.571428571428569</v>
      </c>
      <c r="K443" s="40">
        <v>42108</v>
      </c>
      <c r="L443" s="205"/>
      <c r="M443" s="65" t="str">
        <f t="shared" si="104"/>
        <v>Y</v>
      </c>
      <c r="N443" s="65">
        <f t="shared" si="105"/>
        <v>18.571428571428569</v>
      </c>
    </row>
    <row r="444" spans="1:14" ht="28.5" outlineLevel="1">
      <c r="A444" s="196">
        <v>19</v>
      </c>
      <c r="B444" s="139">
        <v>26</v>
      </c>
      <c r="C444" s="37">
        <v>387</v>
      </c>
      <c r="D444" s="38" t="s">
        <v>1118</v>
      </c>
      <c r="E444" s="37" t="s">
        <v>276</v>
      </c>
      <c r="F444" s="37" t="s">
        <v>1120</v>
      </c>
      <c r="G444" s="37" t="s">
        <v>394</v>
      </c>
      <c r="H444" s="39" t="s">
        <v>1122</v>
      </c>
      <c r="I444" s="40">
        <v>41865</v>
      </c>
      <c r="J444" s="65">
        <f t="shared" si="103"/>
        <v>32.857142857142854</v>
      </c>
      <c r="K444" s="40">
        <v>42095</v>
      </c>
      <c r="L444" s="205"/>
      <c r="M444" s="65" t="str">
        <f t="shared" si="104"/>
        <v>Y</v>
      </c>
      <c r="N444" s="65">
        <f t="shared" si="105"/>
        <v>8.8571428571428541</v>
      </c>
    </row>
    <row r="445" spans="1:14" ht="38.25" outlineLevel="1">
      <c r="A445" s="196">
        <v>19</v>
      </c>
      <c r="B445" s="118">
        <v>25</v>
      </c>
      <c r="C445" s="37">
        <v>357</v>
      </c>
      <c r="D445" s="38" t="s">
        <v>880</v>
      </c>
      <c r="E445" s="37" t="s">
        <v>230</v>
      </c>
      <c r="F445" s="37" t="s">
        <v>1007</v>
      </c>
      <c r="G445" s="37" t="s">
        <v>384</v>
      </c>
      <c r="H445" s="39" t="s">
        <v>881</v>
      </c>
      <c r="I445" s="40">
        <v>41745</v>
      </c>
      <c r="J445" s="65">
        <f t="shared" si="103"/>
        <v>50</v>
      </c>
      <c r="K445" s="40">
        <v>42095</v>
      </c>
      <c r="L445" s="205"/>
      <c r="M445" s="65" t="str">
        <f t="shared" si="104"/>
        <v>Y</v>
      </c>
      <c r="N445" s="65">
        <f t="shared" si="105"/>
        <v>26</v>
      </c>
    </row>
    <row r="446" spans="1:14" ht="28.5" outlineLevel="1">
      <c r="A446" s="196">
        <v>19</v>
      </c>
      <c r="B446" s="139">
        <v>24</v>
      </c>
      <c r="C446" s="37">
        <v>383</v>
      </c>
      <c r="D446" s="37" t="s">
        <v>1095</v>
      </c>
      <c r="E446" s="37" t="s">
        <v>230</v>
      </c>
      <c r="F446" s="37" t="s">
        <v>1094</v>
      </c>
      <c r="G446" s="37" t="s">
        <v>389</v>
      </c>
      <c r="H446" s="39" t="s">
        <v>1103</v>
      </c>
      <c r="I446" s="40">
        <v>41859</v>
      </c>
      <c r="J446" s="65">
        <f t="shared" si="103"/>
        <v>33.714285714285715</v>
      </c>
      <c r="K446" s="40">
        <v>42095</v>
      </c>
      <c r="L446" s="205"/>
      <c r="M446" s="65" t="str">
        <f t="shared" si="104"/>
        <v>Y</v>
      </c>
      <c r="N446" s="65">
        <f t="shared" si="105"/>
        <v>9.7142857142857153</v>
      </c>
    </row>
    <row r="447" spans="1:14" ht="38.25" outlineLevel="1">
      <c r="A447" s="196">
        <v>19</v>
      </c>
      <c r="B447" s="118">
        <v>23</v>
      </c>
      <c r="C447" s="37">
        <v>372</v>
      </c>
      <c r="D447" s="38" t="s">
        <v>932</v>
      </c>
      <c r="E447" s="37" t="s">
        <v>230</v>
      </c>
      <c r="F447" s="37" t="s">
        <v>1019</v>
      </c>
      <c r="G447" s="37" t="s">
        <v>387</v>
      </c>
      <c r="H447" s="39" t="s">
        <v>938</v>
      </c>
      <c r="I447" s="40">
        <v>41795</v>
      </c>
      <c r="J447" s="65">
        <f t="shared" si="103"/>
        <v>42</v>
      </c>
      <c r="K447" s="40">
        <v>42089</v>
      </c>
      <c r="L447" s="206"/>
      <c r="M447" s="65" t="str">
        <f t="shared" si="104"/>
        <v>Y</v>
      </c>
      <c r="N447" s="65">
        <f t="shared" si="105"/>
        <v>18</v>
      </c>
    </row>
    <row r="448" spans="1:14" ht="28.5" outlineLevel="1">
      <c r="A448" s="196">
        <v>19</v>
      </c>
      <c r="B448" s="139">
        <v>22</v>
      </c>
      <c r="C448" s="37">
        <v>400</v>
      </c>
      <c r="D448" s="37" t="s">
        <v>1182</v>
      </c>
      <c r="E448" s="37" t="s">
        <v>230</v>
      </c>
      <c r="F448" s="37" t="s">
        <v>1185</v>
      </c>
      <c r="G448" s="37" t="s">
        <v>384</v>
      </c>
      <c r="H448" s="177" t="s">
        <v>1189</v>
      </c>
      <c r="I448" s="40">
        <v>41913</v>
      </c>
      <c r="J448" s="65">
        <f t="shared" si="103"/>
        <v>24</v>
      </c>
      <c r="K448" s="40">
        <v>42081</v>
      </c>
      <c r="M448" s="65" t="str">
        <f t="shared" si="104"/>
        <v>N</v>
      </c>
      <c r="N448" s="65" t="str">
        <f t="shared" si="105"/>
        <v>-</v>
      </c>
    </row>
    <row r="449" spans="1:14" ht="28.5" outlineLevel="1">
      <c r="A449" s="196">
        <v>19</v>
      </c>
      <c r="B449" s="118">
        <v>21</v>
      </c>
      <c r="C449" s="37">
        <v>363</v>
      </c>
      <c r="D449" s="38" t="s">
        <v>903</v>
      </c>
      <c r="E449" s="37" t="s">
        <v>351</v>
      </c>
      <c r="F449" s="37" t="s">
        <v>1012</v>
      </c>
      <c r="G449" s="37" t="s">
        <v>387</v>
      </c>
      <c r="H449" s="177" t="s">
        <v>905</v>
      </c>
      <c r="I449" s="40">
        <v>41775</v>
      </c>
      <c r="J449" s="65">
        <f t="shared" si="103"/>
        <v>43.571428571428569</v>
      </c>
      <c r="K449" s="40">
        <v>42080</v>
      </c>
      <c r="M449" s="65" t="str">
        <f t="shared" si="104"/>
        <v>Y</v>
      </c>
      <c r="N449" s="65">
        <f t="shared" si="105"/>
        <v>19.571428571428569</v>
      </c>
    </row>
    <row r="450" spans="1:14" ht="28.5" outlineLevel="1">
      <c r="A450" s="196">
        <v>19</v>
      </c>
      <c r="B450" s="139">
        <v>20</v>
      </c>
      <c r="C450" s="37">
        <v>371</v>
      </c>
      <c r="D450" s="38" t="s">
        <v>931</v>
      </c>
      <c r="E450" s="37" t="s">
        <v>351</v>
      </c>
      <c r="F450" s="37" t="s">
        <v>1018</v>
      </c>
      <c r="G450" s="37" t="s">
        <v>384</v>
      </c>
      <c r="H450" s="39" t="s">
        <v>937</v>
      </c>
      <c r="I450" s="40">
        <v>41795</v>
      </c>
      <c r="J450" s="65">
        <f t="shared" si="103"/>
        <v>40.142857142857146</v>
      </c>
      <c r="K450" s="40">
        <v>42076</v>
      </c>
      <c r="L450" s="205"/>
      <c r="M450" s="65" t="str">
        <f t="shared" si="104"/>
        <v>Y</v>
      </c>
      <c r="N450" s="65">
        <f t="shared" si="105"/>
        <v>16.142857142857146</v>
      </c>
    </row>
    <row r="451" spans="1:14" ht="28.5" outlineLevel="1">
      <c r="A451" s="196">
        <v>19</v>
      </c>
      <c r="B451" s="118">
        <v>19</v>
      </c>
      <c r="C451" s="37">
        <v>377</v>
      </c>
      <c r="D451" s="38" t="s">
        <v>954</v>
      </c>
      <c r="E451" s="37" t="s">
        <v>230</v>
      </c>
      <c r="F451" s="37" t="s">
        <v>1024</v>
      </c>
      <c r="G451" s="37" t="s">
        <v>394</v>
      </c>
      <c r="H451" s="39" t="s">
        <v>958</v>
      </c>
      <c r="I451" s="40">
        <v>41810</v>
      </c>
      <c r="J451" s="65">
        <f t="shared" si="103"/>
        <v>37.857142857142854</v>
      </c>
      <c r="K451" s="40">
        <v>42075</v>
      </c>
      <c r="L451" s="205"/>
      <c r="M451" s="65" t="str">
        <f t="shared" si="104"/>
        <v>Y</v>
      </c>
      <c r="N451" s="65">
        <f t="shared" si="105"/>
        <v>13.857142857142854</v>
      </c>
    </row>
    <row r="452" spans="1:14" ht="38.25" outlineLevel="1">
      <c r="A452" s="196">
        <v>19</v>
      </c>
      <c r="B452" s="139">
        <v>18</v>
      </c>
      <c r="C452" s="37">
        <v>382</v>
      </c>
      <c r="D452" s="37" t="s">
        <v>1066</v>
      </c>
      <c r="E452" s="37" t="s">
        <v>351</v>
      </c>
      <c r="F452" s="37" t="s">
        <v>1067</v>
      </c>
      <c r="G452" s="37" t="s">
        <v>384</v>
      </c>
      <c r="H452" s="39" t="s">
        <v>1070</v>
      </c>
      <c r="I452" s="40">
        <v>41848</v>
      </c>
      <c r="J452" s="65">
        <f t="shared" si="103"/>
        <v>32.428571428571431</v>
      </c>
      <c r="K452" s="40">
        <v>42075</v>
      </c>
      <c r="L452" s="205"/>
      <c r="M452" s="65" t="str">
        <f t="shared" si="104"/>
        <v>Y</v>
      </c>
      <c r="N452" s="65">
        <f t="shared" si="105"/>
        <v>8.4285714285714306</v>
      </c>
    </row>
    <row r="453" spans="1:14" ht="38.25" outlineLevel="1">
      <c r="A453" s="196">
        <v>19</v>
      </c>
      <c r="B453" s="118">
        <v>17</v>
      </c>
      <c r="C453" s="37">
        <v>399</v>
      </c>
      <c r="D453" s="38" t="s">
        <v>1181</v>
      </c>
      <c r="E453" s="37" t="s">
        <v>230</v>
      </c>
      <c r="F453" s="37" t="s">
        <v>1184</v>
      </c>
      <c r="G453" s="37" t="s">
        <v>2086</v>
      </c>
      <c r="H453" s="204" t="s">
        <v>1410</v>
      </c>
      <c r="I453" s="40">
        <v>41907</v>
      </c>
      <c r="J453" s="65">
        <f t="shared" si="103"/>
        <v>22.142857142857142</v>
      </c>
      <c r="K453" s="40">
        <v>42062</v>
      </c>
      <c r="L453" s="205"/>
      <c r="M453" s="65" t="str">
        <f t="shared" si="104"/>
        <v>N</v>
      </c>
      <c r="N453" s="65" t="str">
        <f t="shared" si="105"/>
        <v>-</v>
      </c>
    </row>
    <row r="454" spans="1:14" ht="57" outlineLevel="1">
      <c r="A454" s="196">
        <v>19</v>
      </c>
      <c r="B454" s="139">
        <v>16</v>
      </c>
      <c r="C454" s="37">
        <v>425</v>
      </c>
      <c r="D454" s="38" t="s">
        <v>1372</v>
      </c>
      <c r="E454" s="37" t="s">
        <v>230</v>
      </c>
      <c r="F454" s="37" t="s">
        <v>1373</v>
      </c>
      <c r="G454" s="37" t="s">
        <v>2086</v>
      </c>
      <c r="H454" s="39" t="s">
        <v>1408</v>
      </c>
      <c r="I454" s="40">
        <v>42037</v>
      </c>
      <c r="J454" s="65">
        <f t="shared" si="103"/>
        <v>3.2857142857142856</v>
      </c>
      <c r="K454" s="40">
        <v>42060</v>
      </c>
      <c r="L454" s="205"/>
      <c r="M454" s="65" t="str">
        <f t="shared" si="104"/>
        <v>N</v>
      </c>
      <c r="N454" s="65" t="str">
        <f t="shared" si="105"/>
        <v>-</v>
      </c>
    </row>
    <row r="455" spans="1:14" ht="51" outlineLevel="1">
      <c r="A455" s="196">
        <v>19</v>
      </c>
      <c r="B455" s="118">
        <v>15</v>
      </c>
      <c r="C455" s="37">
        <v>386</v>
      </c>
      <c r="D455" s="37" t="s">
        <v>1105</v>
      </c>
      <c r="E455" s="37" t="s">
        <v>230</v>
      </c>
      <c r="F455" s="37" t="s">
        <v>1099</v>
      </c>
      <c r="G455" s="37" t="s">
        <v>394</v>
      </c>
      <c r="H455" s="39" t="s">
        <v>1106</v>
      </c>
      <c r="I455" s="40">
        <v>41864</v>
      </c>
      <c r="J455" s="65">
        <f t="shared" si="103"/>
        <v>28.142857142857142</v>
      </c>
      <c r="K455" s="40">
        <v>42061</v>
      </c>
      <c r="L455" s="205"/>
      <c r="M455" s="65" t="str">
        <f t="shared" si="104"/>
        <v>Y</v>
      </c>
      <c r="N455" s="65">
        <f t="shared" si="105"/>
        <v>4.1428571428571423</v>
      </c>
    </row>
    <row r="456" spans="1:14" ht="28.5" outlineLevel="1">
      <c r="A456" s="196">
        <v>19</v>
      </c>
      <c r="B456" s="139">
        <v>14</v>
      </c>
      <c r="C456" s="37">
        <v>318</v>
      </c>
      <c r="D456" s="38" t="s">
        <v>651</v>
      </c>
      <c r="E456" s="37" t="s">
        <v>653</v>
      </c>
      <c r="F456" s="37" t="s">
        <v>1039</v>
      </c>
      <c r="G456" s="37" t="s">
        <v>388</v>
      </c>
      <c r="H456" s="39" t="s">
        <v>1393</v>
      </c>
      <c r="I456" s="40">
        <v>41554</v>
      </c>
      <c r="J456" s="65">
        <f t="shared" si="103"/>
        <v>71.428571428571431</v>
      </c>
      <c r="K456" s="40">
        <v>42054</v>
      </c>
      <c r="M456" s="65" t="str">
        <f t="shared" si="104"/>
        <v>Y</v>
      </c>
      <c r="N456" s="65">
        <f t="shared" si="105"/>
        <v>47.428571428571431</v>
      </c>
    </row>
    <row r="457" spans="1:14" ht="51" outlineLevel="1">
      <c r="A457" s="196">
        <v>19</v>
      </c>
      <c r="B457" s="118">
        <v>13</v>
      </c>
      <c r="C457" s="37">
        <v>365</v>
      </c>
      <c r="D457" s="38" t="s">
        <v>911</v>
      </c>
      <c r="E457" s="37" t="s">
        <v>230</v>
      </c>
      <c r="F457" s="37" t="s">
        <v>1013</v>
      </c>
      <c r="G457" s="37" t="s">
        <v>384</v>
      </c>
      <c r="H457" s="39" t="s">
        <v>1392</v>
      </c>
      <c r="I457" s="40">
        <v>41778</v>
      </c>
      <c r="J457" s="65">
        <f t="shared" si="103"/>
        <v>39.428571428571431</v>
      </c>
      <c r="K457" s="40">
        <v>42054</v>
      </c>
      <c r="M457" s="65" t="str">
        <f t="shared" si="104"/>
        <v>Y</v>
      </c>
      <c r="N457" s="65">
        <f t="shared" si="105"/>
        <v>15.428571428571431</v>
      </c>
    </row>
    <row r="458" spans="1:14" ht="38.25" outlineLevel="1">
      <c r="A458" s="196">
        <v>19</v>
      </c>
      <c r="B458" s="139">
        <v>12</v>
      </c>
      <c r="C458" s="37">
        <v>374</v>
      </c>
      <c r="D458" s="37" t="s">
        <v>943</v>
      </c>
      <c r="E458" s="37" t="s">
        <v>230</v>
      </c>
      <c r="F458" s="37" t="s">
        <v>1021</v>
      </c>
      <c r="G458" s="37" t="s">
        <v>380</v>
      </c>
      <c r="H458" s="209" t="s">
        <v>1376</v>
      </c>
      <c r="I458" s="40">
        <v>41802</v>
      </c>
      <c r="J458" s="65">
        <f t="shared" si="103"/>
        <v>35.714285714285715</v>
      </c>
      <c r="K458" s="40">
        <v>42052</v>
      </c>
      <c r="M458" s="65" t="str">
        <f t="shared" si="104"/>
        <v>Y</v>
      </c>
      <c r="N458" s="65">
        <f t="shared" si="105"/>
        <v>11.714285714285715</v>
      </c>
    </row>
    <row r="459" spans="1:14" ht="42.75" outlineLevel="1">
      <c r="A459" s="196">
        <v>19</v>
      </c>
      <c r="B459" s="118">
        <v>11</v>
      </c>
      <c r="C459" s="37">
        <v>348</v>
      </c>
      <c r="D459" s="37" t="s">
        <v>815</v>
      </c>
      <c r="E459" s="37" t="s">
        <v>351</v>
      </c>
      <c r="F459" s="37" t="s">
        <v>1001</v>
      </c>
      <c r="G459" s="37" t="s">
        <v>387</v>
      </c>
      <c r="H459" s="177" t="s">
        <v>816</v>
      </c>
      <c r="I459" s="40">
        <v>41696</v>
      </c>
      <c r="J459" s="65">
        <f t="shared" si="103"/>
        <v>50.142857142857146</v>
      </c>
      <c r="K459" s="40">
        <v>42047</v>
      </c>
      <c r="M459" s="65" t="str">
        <f t="shared" si="104"/>
        <v>Y</v>
      </c>
      <c r="N459" s="65">
        <f t="shared" si="105"/>
        <v>26.142857142857146</v>
      </c>
    </row>
    <row r="460" spans="1:14" ht="38.25" outlineLevel="1">
      <c r="A460" s="196">
        <v>19</v>
      </c>
      <c r="B460" s="139">
        <v>10</v>
      </c>
      <c r="C460" s="37">
        <v>342</v>
      </c>
      <c r="D460" s="37" t="s">
        <v>792</v>
      </c>
      <c r="E460" s="37" t="s">
        <v>312</v>
      </c>
      <c r="F460" s="37" t="s">
        <v>313</v>
      </c>
      <c r="G460" s="37" t="s">
        <v>384</v>
      </c>
      <c r="H460" s="177" t="s">
        <v>1325</v>
      </c>
      <c r="I460" s="40">
        <v>41667</v>
      </c>
      <c r="J460" s="65">
        <f t="shared" si="103"/>
        <v>53.142857142857146</v>
      </c>
      <c r="K460" s="40">
        <v>42039</v>
      </c>
      <c r="M460" s="65" t="str">
        <f t="shared" si="104"/>
        <v>Y</v>
      </c>
      <c r="N460" s="65">
        <f t="shared" si="105"/>
        <v>29.142857142857146</v>
      </c>
    </row>
    <row r="461" spans="1:14" ht="38.25" outlineLevel="1">
      <c r="A461" s="196">
        <v>19</v>
      </c>
      <c r="B461" s="118">
        <v>9</v>
      </c>
      <c r="C461" s="37">
        <v>353</v>
      </c>
      <c r="D461" s="37" t="s">
        <v>869</v>
      </c>
      <c r="E461" s="37" t="s">
        <v>351</v>
      </c>
      <c r="F461" s="37" t="s">
        <v>870</v>
      </c>
      <c r="G461" s="37" t="s">
        <v>387</v>
      </c>
      <c r="H461" s="177" t="s">
        <v>874</v>
      </c>
      <c r="I461" s="40">
        <v>41743</v>
      </c>
      <c r="J461" s="65">
        <f t="shared" si="103"/>
        <v>42.285714285714285</v>
      </c>
      <c r="K461" s="40">
        <v>42039</v>
      </c>
      <c r="M461" s="65" t="str">
        <f t="shared" si="104"/>
        <v>Y</v>
      </c>
      <c r="N461" s="65">
        <f t="shared" si="105"/>
        <v>18.285714285714285</v>
      </c>
    </row>
    <row r="462" spans="1:14" ht="38.25" outlineLevel="1">
      <c r="A462" s="196">
        <v>19</v>
      </c>
      <c r="B462" s="139">
        <v>8</v>
      </c>
      <c r="C462" s="33">
        <v>346</v>
      </c>
      <c r="D462" s="33" t="s">
        <v>801</v>
      </c>
      <c r="E462" s="33" t="s">
        <v>180</v>
      </c>
      <c r="F462" s="37" t="s">
        <v>999</v>
      </c>
      <c r="G462" s="33" t="s">
        <v>394</v>
      </c>
      <c r="H462" s="177" t="s">
        <v>809</v>
      </c>
      <c r="I462" s="113">
        <v>41688</v>
      </c>
      <c r="J462" s="65">
        <f t="shared" si="103"/>
        <v>50.142857142857146</v>
      </c>
      <c r="K462" s="113">
        <v>42039</v>
      </c>
      <c r="M462" s="65" t="str">
        <f t="shared" si="104"/>
        <v>Y</v>
      </c>
      <c r="N462" s="65">
        <f t="shared" si="105"/>
        <v>26.142857142857146</v>
      </c>
    </row>
    <row r="463" spans="1:14" ht="38.25" outlineLevel="1">
      <c r="A463" s="196">
        <v>19</v>
      </c>
      <c r="B463" s="118">
        <v>7</v>
      </c>
      <c r="C463" s="37">
        <v>339</v>
      </c>
      <c r="D463" s="37" t="s">
        <v>784</v>
      </c>
      <c r="E463" s="37" t="s">
        <v>785</v>
      </c>
      <c r="F463" s="37" t="s">
        <v>998</v>
      </c>
      <c r="G463" s="37" t="s">
        <v>386</v>
      </c>
      <c r="H463" s="39" t="s">
        <v>789</v>
      </c>
      <c r="I463" s="40">
        <v>41661</v>
      </c>
      <c r="J463" s="65">
        <f t="shared" si="103"/>
        <v>53.142857142857146</v>
      </c>
      <c r="K463" s="40">
        <v>42033</v>
      </c>
      <c r="L463" s="205"/>
      <c r="M463" s="65" t="str">
        <f t="shared" si="104"/>
        <v>Y</v>
      </c>
      <c r="N463" s="65">
        <f t="shared" si="105"/>
        <v>29.142857142857146</v>
      </c>
    </row>
    <row r="464" spans="1:14" ht="28.5" outlineLevel="1">
      <c r="A464" s="196">
        <v>19</v>
      </c>
      <c r="B464" s="139">
        <v>6</v>
      </c>
      <c r="C464" s="37">
        <v>344</v>
      </c>
      <c r="D464" s="37" t="s">
        <v>799</v>
      </c>
      <c r="E464" s="37" t="s">
        <v>351</v>
      </c>
      <c r="F464" s="37" t="s">
        <v>803</v>
      </c>
      <c r="G464" s="37" t="s">
        <v>380</v>
      </c>
      <c r="H464" s="39" t="s">
        <v>807</v>
      </c>
      <c r="I464" s="40">
        <v>41680</v>
      </c>
      <c r="J464" s="65">
        <f t="shared" si="103"/>
        <v>50.142857142857146</v>
      </c>
      <c r="K464" s="40">
        <v>42031</v>
      </c>
      <c r="L464" s="205"/>
      <c r="M464" s="65" t="str">
        <f t="shared" si="104"/>
        <v>Y</v>
      </c>
      <c r="N464" s="65">
        <f t="shared" si="105"/>
        <v>26.142857142857146</v>
      </c>
    </row>
    <row r="465" spans="1:14" ht="42.75" outlineLevel="1">
      <c r="A465" s="196">
        <v>19</v>
      </c>
      <c r="B465" s="118">
        <v>5</v>
      </c>
      <c r="C465" s="37">
        <v>337</v>
      </c>
      <c r="D465" s="37" t="s">
        <v>763</v>
      </c>
      <c r="E465" s="37" t="s">
        <v>230</v>
      </c>
      <c r="F465" s="37" t="s">
        <v>997</v>
      </c>
      <c r="G465" s="37" t="s">
        <v>384</v>
      </c>
      <c r="H465" s="39" t="s">
        <v>767</v>
      </c>
      <c r="I465" s="40">
        <v>41649</v>
      </c>
      <c r="J465" s="65">
        <f t="shared" si="103"/>
        <v>54.571428571428569</v>
      </c>
      <c r="K465" s="40">
        <v>42031</v>
      </c>
      <c r="L465" s="205"/>
      <c r="M465" s="65" t="str">
        <f t="shared" si="104"/>
        <v>Y</v>
      </c>
      <c r="N465" s="65">
        <f t="shared" si="105"/>
        <v>30.571428571428569</v>
      </c>
    </row>
    <row r="466" spans="1:14" ht="28.5" outlineLevel="1">
      <c r="A466" s="196">
        <v>19</v>
      </c>
      <c r="B466" s="139">
        <v>4</v>
      </c>
      <c r="C466" s="37">
        <v>393</v>
      </c>
      <c r="D466" s="38" t="s">
        <v>1150</v>
      </c>
      <c r="E466" s="37" t="s">
        <v>230</v>
      </c>
      <c r="F466" s="37" t="s">
        <v>1153</v>
      </c>
      <c r="G466" s="37" t="s">
        <v>384</v>
      </c>
      <c r="H466" s="39" t="s">
        <v>1167</v>
      </c>
      <c r="I466" s="40">
        <v>41897</v>
      </c>
      <c r="J466" s="65">
        <f t="shared" si="103"/>
        <v>18.142857142857142</v>
      </c>
      <c r="K466" s="40">
        <v>42024</v>
      </c>
      <c r="L466" s="205"/>
      <c r="M466" s="65" t="str">
        <f t="shared" si="104"/>
        <v>N</v>
      </c>
      <c r="N466" s="65" t="str">
        <f t="shared" si="105"/>
        <v>-</v>
      </c>
    </row>
    <row r="467" spans="1:14" ht="28.5" outlineLevel="1">
      <c r="A467" s="196">
        <v>19</v>
      </c>
      <c r="B467" s="118">
        <v>3</v>
      </c>
      <c r="C467" s="37">
        <v>419</v>
      </c>
      <c r="D467" s="38" t="s">
        <v>1323</v>
      </c>
      <c r="E467" s="37" t="s">
        <v>230</v>
      </c>
      <c r="F467" s="37" t="s">
        <v>1315</v>
      </c>
      <c r="G467" s="37" t="s">
        <v>2086</v>
      </c>
      <c r="H467" s="39" t="s">
        <v>1322</v>
      </c>
      <c r="I467" s="40">
        <v>41988</v>
      </c>
      <c r="J467" s="65">
        <f t="shared" si="103"/>
        <v>4.4285714285714288</v>
      </c>
      <c r="K467" s="40">
        <v>42019</v>
      </c>
      <c r="L467" s="205"/>
      <c r="M467" s="65" t="str">
        <f t="shared" si="104"/>
        <v>N</v>
      </c>
      <c r="N467" s="65" t="str">
        <f t="shared" si="105"/>
        <v>-</v>
      </c>
    </row>
    <row r="468" spans="1:14" ht="38.25" outlineLevel="1">
      <c r="A468" s="196">
        <v>19</v>
      </c>
      <c r="B468" s="139">
        <v>2</v>
      </c>
      <c r="C468" s="37">
        <v>332</v>
      </c>
      <c r="D468" s="37" t="s">
        <v>737</v>
      </c>
      <c r="E468" s="37" t="s">
        <v>95</v>
      </c>
      <c r="F468" s="37" t="s">
        <v>740</v>
      </c>
      <c r="G468" s="37" t="s">
        <v>387</v>
      </c>
      <c r="H468" s="39" t="s">
        <v>745</v>
      </c>
      <c r="I468" s="40">
        <v>41614</v>
      </c>
      <c r="J468" s="65">
        <f t="shared" si="103"/>
        <v>57.857142857142854</v>
      </c>
      <c r="K468" s="40">
        <v>42019</v>
      </c>
      <c r="L468" s="205"/>
      <c r="M468" s="65" t="str">
        <f t="shared" si="104"/>
        <v>Y</v>
      </c>
      <c r="N468" s="65">
        <f t="shared" si="105"/>
        <v>33.857142857142854</v>
      </c>
    </row>
    <row r="469" spans="1:14" ht="28.5" outlineLevel="1">
      <c r="A469" s="196">
        <v>19</v>
      </c>
      <c r="B469" s="118">
        <v>1</v>
      </c>
      <c r="C469" s="37">
        <v>351</v>
      </c>
      <c r="D469" s="38" t="s">
        <v>849</v>
      </c>
      <c r="E469" s="37" t="s">
        <v>351</v>
      </c>
      <c r="F469" s="37" t="s">
        <v>1003</v>
      </c>
      <c r="G469" s="37" t="s">
        <v>394</v>
      </c>
      <c r="H469" s="204" t="s">
        <v>1345</v>
      </c>
      <c r="I469" s="40">
        <v>41726</v>
      </c>
      <c r="J469" s="65">
        <f t="shared" si="103"/>
        <v>41.571428571428569</v>
      </c>
      <c r="K469" s="40">
        <v>42017</v>
      </c>
      <c r="L469" s="205"/>
      <c r="M469" s="65" t="str">
        <f t="shared" si="104"/>
        <v>Y</v>
      </c>
      <c r="N469" s="65">
        <f t="shared" si="105"/>
        <v>17.571428571428569</v>
      </c>
    </row>
    <row r="470" spans="1:14" ht="15">
      <c r="A470" s="281" t="s">
        <v>757</v>
      </c>
      <c r="B470" s="280"/>
      <c r="C470" s="280"/>
      <c r="D470" s="280"/>
      <c r="E470" s="280"/>
      <c r="F470" s="280"/>
      <c r="G470" s="280"/>
      <c r="H470" s="280"/>
      <c r="I470" s="280"/>
      <c r="J470" s="280"/>
      <c r="K470" s="327"/>
      <c r="L470" s="280"/>
      <c r="M470" s="56"/>
      <c r="N470" s="282"/>
    </row>
    <row r="471" spans="1:14" ht="57" outlineLevel="1">
      <c r="A471" s="196">
        <v>18</v>
      </c>
      <c r="B471" s="118">
        <v>71</v>
      </c>
      <c r="C471" s="37">
        <v>362</v>
      </c>
      <c r="D471" s="38" t="s">
        <v>899</v>
      </c>
      <c r="E471" s="37" t="s">
        <v>230</v>
      </c>
      <c r="F471" s="37" t="s">
        <v>900</v>
      </c>
      <c r="G471" s="37" t="s">
        <v>387</v>
      </c>
      <c r="H471" s="42" t="s">
        <v>902</v>
      </c>
      <c r="I471" s="40">
        <v>41767</v>
      </c>
      <c r="J471" s="65">
        <f t="shared" si="103"/>
        <v>32.857142857142854</v>
      </c>
      <c r="K471" s="40">
        <v>41997</v>
      </c>
      <c r="L471" s="205"/>
      <c r="M471" s="65" t="str">
        <f t="shared" si="104"/>
        <v>Y</v>
      </c>
      <c r="N471" s="65">
        <f t="shared" si="105"/>
        <v>8.8571428571428541</v>
      </c>
    </row>
    <row r="472" spans="1:14" ht="42.75" outlineLevel="1">
      <c r="A472" s="196">
        <v>18</v>
      </c>
      <c r="B472" s="118">
        <v>70</v>
      </c>
      <c r="C472" s="37">
        <v>378</v>
      </c>
      <c r="D472" s="38" t="s">
        <v>1025</v>
      </c>
      <c r="E472" s="37" t="s">
        <v>351</v>
      </c>
      <c r="F472" s="37" t="s">
        <v>1026</v>
      </c>
      <c r="G472" s="37" t="s">
        <v>2086</v>
      </c>
      <c r="H472" s="42" t="s">
        <v>1035</v>
      </c>
      <c r="I472" s="40">
        <v>41816</v>
      </c>
      <c r="J472" s="65">
        <f t="shared" si="103"/>
        <v>25.714285714285715</v>
      </c>
      <c r="K472" s="40">
        <v>41996</v>
      </c>
      <c r="L472" s="205"/>
      <c r="M472" s="65" t="str">
        <f t="shared" si="104"/>
        <v>Y</v>
      </c>
      <c r="N472" s="65">
        <f t="shared" si="105"/>
        <v>1.7142857142857153</v>
      </c>
    </row>
    <row r="473" spans="1:14" ht="42.75" outlineLevel="1">
      <c r="A473" s="196">
        <v>18</v>
      </c>
      <c r="B473" s="118">
        <v>69</v>
      </c>
      <c r="C473" s="37">
        <v>350</v>
      </c>
      <c r="D473" s="37" t="s">
        <v>833</v>
      </c>
      <c r="E473" s="37" t="s">
        <v>351</v>
      </c>
      <c r="F473" s="37" t="s">
        <v>1002</v>
      </c>
      <c r="G473" s="37" t="s">
        <v>2086</v>
      </c>
      <c r="H473" s="210" t="s">
        <v>834</v>
      </c>
      <c r="I473" s="40">
        <v>41722</v>
      </c>
      <c r="J473" s="65">
        <f t="shared" si="103"/>
        <v>35.571428571428569</v>
      </c>
      <c r="K473" s="40">
        <v>41971</v>
      </c>
      <c r="M473" s="65" t="str">
        <f t="shared" si="104"/>
        <v>Y</v>
      </c>
      <c r="N473" s="65">
        <f t="shared" si="105"/>
        <v>11.571428571428569</v>
      </c>
    </row>
    <row r="474" spans="1:14" ht="28.5" outlineLevel="1">
      <c r="A474" s="196">
        <v>18</v>
      </c>
      <c r="B474" s="118">
        <v>68</v>
      </c>
      <c r="C474" s="37">
        <v>334</v>
      </c>
      <c r="D474" s="38" t="s">
        <v>755</v>
      </c>
      <c r="E474" s="37" t="s">
        <v>246</v>
      </c>
      <c r="F474" s="37" t="s">
        <v>995</v>
      </c>
      <c r="G474" s="37" t="s">
        <v>2086</v>
      </c>
      <c r="H474" s="42" t="s">
        <v>756</v>
      </c>
      <c r="I474" s="40">
        <v>41631</v>
      </c>
      <c r="J474" s="65">
        <f t="shared" si="103"/>
        <v>47.285714285714285</v>
      </c>
      <c r="K474" s="40">
        <v>41962</v>
      </c>
      <c r="L474" s="205"/>
      <c r="M474" s="65" t="str">
        <f t="shared" si="104"/>
        <v>Y</v>
      </c>
      <c r="N474" s="65">
        <f t="shared" si="105"/>
        <v>23.285714285714285</v>
      </c>
    </row>
    <row r="475" spans="1:14" ht="57" outlineLevel="1">
      <c r="A475" s="196">
        <v>18</v>
      </c>
      <c r="B475" s="118">
        <v>67</v>
      </c>
      <c r="C475" s="37">
        <v>358</v>
      </c>
      <c r="D475" s="38" t="s">
        <v>884</v>
      </c>
      <c r="E475" s="37" t="s">
        <v>230</v>
      </c>
      <c r="F475" s="37" t="s">
        <v>1008</v>
      </c>
      <c r="G475" s="37" t="s">
        <v>384</v>
      </c>
      <c r="H475" s="42" t="s">
        <v>886</v>
      </c>
      <c r="I475" s="40">
        <v>41758</v>
      </c>
      <c r="J475" s="65">
        <f t="shared" si="103"/>
        <v>27.142857142857142</v>
      </c>
      <c r="K475" s="40">
        <v>41948</v>
      </c>
      <c r="L475" s="205"/>
      <c r="M475" s="65" t="str">
        <f t="shared" si="104"/>
        <v>Y</v>
      </c>
      <c r="N475" s="65">
        <f t="shared" si="105"/>
        <v>3.1428571428571423</v>
      </c>
    </row>
    <row r="476" spans="1:14" ht="42.75" outlineLevel="1">
      <c r="A476" s="196">
        <v>18</v>
      </c>
      <c r="B476" s="118">
        <v>66</v>
      </c>
      <c r="C476" s="37">
        <v>326</v>
      </c>
      <c r="D476" s="37" t="s">
        <v>708</v>
      </c>
      <c r="E476" s="37" t="s">
        <v>230</v>
      </c>
      <c r="F476" s="37" t="s">
        <v>710</v>
      </c>
      <c r="G476" s="37" t="s">
        <v>386</v>
      </c>
      <c r="H476" s="42" t="s">
        <v>715</v>
      </c>
      <c r="I476" s="40">
        <v>41593</v>
      </c>
      <c r="J476" s="65">
        <f t="shared" si="103"/>
        <v>49.857142857142854</v>
      </c>
      <c r="K476" s="40">
        <v>41942</v>
      </c>
      <c r="L476" s="205"/>
      <c r="M476" s="65" t="str">
        <f t="shared" si="104"/>
        <v>Y</v>
      </c>
      <c r="N476" s="65">
        <f t="shared" si="105"/>
        <v>25.857142857142854</v>
      </c>
    </row>
    <row r="477" spans="1:14" ht="42.75" outlineLevel="1">
      <c r="A477" s="196">
        <v>18</v>
      </c>
      <c r="B477" s="118">
        <v>65</v>
      </c>
      <c r="C477" s="37">
        <v>328</v>
      </c>
      <c r="D477" s="38" t="s">
        <v>730</v>
      </c>
      <c r="E477" s="37" t="s">
        <v>312</v>
      </c>
      <c r="F477" s="37" t="s">
        <v>718</v>
      </c>
      <c r="G477" s="37" t="s">
        <v>384</v>
      </c>
      <c r="H477" s="42" t="s">
        <v>1205</v>
      </c>
      <c r="I477" s="40">
        <v>41596</v>
      </c>
      <c r="J477" s="65">
        <f t="shared" si="103"/>
        <v>49.428571428571431</v>
      </c>
      <c r="K477" s="40">
        <v>41942</v>
      </c>
      <c r="L477" s="205"/>
      <c r="M477" s="65" t="str">
        <f t="shared" si="104"/>
        <v>Y</v>
      </c>
      <c r="N477" s="65">
        <f t="shared" si="105"/>
        <v>25.428571428571431</v>
      </c>
    </row>
    <row r="478" spans="1:14" ht="28.5" outlineLevel="1">
      <c r="A478" s="196">
        <v>18</v>
      </c>
      <c r="B478" s="118">
        <v>64</v>
      </c>
      <c r="C478" s="37">
        <v>359</v>
      </c>
      <c r="D478" s="38" t="s">
        <v>885</v>
      </c>
      <c r="E478" s="37" t="s">
        <v>230</v>
      </c>
      <c r="F478" s="37" t="s">
        <v>1009</v>
      </c>
      <c r="G478" s="37" t="s">
        <v>384</v>
      </c>
      <c r="H478" s="42" t="s">
        <v>887</v>
      </c>
      <c r="I478" s="40">
        <v>41758</v>
      </c>
      <c r="J478" s="65">
        <f t="shared" si="103"/>
        <v>26.142857142857142</v>
      </c>
      <c r="K478" s="40">
        <v>41941</v>
      </c>
      <c r="L478" s="205"/>
      <c r="M478" s="65" t="str">
        <f t="shared" si="104"/>
        <v>Y</v>
      </c>
      <c r="N478" s="65">
        <f t="shared" si="105"/>
        <v>2.1428571428571423</v>
      </c>
    </row>
    <row r="479" spans="1:14" ht="42.75" outlineLevel="1">
      <c r="A479" s="196">
        <v>18</v>
      </c>
      <c r="B479" s="118">
        <v>63</v>
      </c>
      <c r="C479" s="37">
        <v>360</v>
      </c>
      <c r="D479" s="38" t="s">
        <v>895</v>
      </c>
      <c r="E479" s="37" t="s">
        <v>230</v>
      </c>
      <c r="F479" s="37" t="s">
        <v>1010</v>
      </c>
      <c r="G479" s="37" t="s">
        <v>387</v>
      </c>
      <c r="H479" s="42" t="s">
        <v>1159</v>
      </c>
      <c r="I479" s="40">
        <v>41760</v>
      </c>
      <c r="J479" s="65">
        <f t="shared" si="103"/>
        <v>25</v>
      </c>
      <c r="K479" s="40">
        <v>41935</v>
      </c>
      <c r="L479" s="205"/>
      <c r="M479" s="65" t="str">
        <f t="shared" si="104"/>
        <v>Y</v>
      </c>
      <c r="N479" s="65">
        <f t="shared" si="105"/>
        <v>1</v>
      </c>
    </row>
    <row r="480" spans="1:14" ht="28.5" outlineLevel="1">
      <c r="A480" s="196">
        <v>18</v>
      </c>
      <c r="B480" s="118">
        <v>62</v>
      </c>
      <c r="C480" s="37">
        <v>330</v>
      </c>
      <c r="D480" s="37" t="s">
        <v>735</v>
      </c>
      <c r="E480" s="37" t="s">
        <v>614</v>
      </c>
      <c r="F480" s="37" t="s">
        <v>1195</v>
      </c>
      <c r="G480" s="37" t="s">
        <v>387</v>
      </c>
      <c r="H480" s="42" t="s">
        <v>743</v>
      </c>
      <c r="I480" s="40">
        <v>41610</v>
      </c>
      <c r="J480" s="65">
        <f t="shared" si="103"/>
        <v>45.428571428571431</v>
      </c>
      <c r="K480" s="40">
        <v>41928</v>
      </c>
      <c r="L480" s="205"/>
      <c r="M480" s="65" t="str">
        <f t="shared" si="104"/>
        <v>Y</v>
      </c>
      <c r="N480" s="65">
        <f t="shared" si="105"/>
        <v>21.428571428571431</v>
      </c>
    </row>
    <row r="481" spans="1:14" ht="57" outlineLevel="1">
      <c r="A481" s="196">
        <v>18</v>
      </c>
      <c r="B481" s="118">
        <v>61</v>
      </c>
      <c r="C481" s="37">
        <v>370</v>
      </c>
      <c r="D481" s="38" t="s">
        <v>930</v>
      </c>
      <c r="E481" s="37" t="s">
        <v>230</v>
      </c>
      <c r="F481" s="37" t="s">
        <v>1017</v>
      </c>
      <c r="G481" s="37" t="s">
        <v>384</v>
      </c>
      <c r="H481" s="42" t="s">
        <v>936</v>
      </c>
      <c r="I481" s="40">
        <v>41795</v>
      </c>
      <c r="J481" s="65">
        <f t="shared" si="103"/>
        <v>18.142857142857142</v>
      </c>
      <c r="K481" s="40">
        <v>41922</v>
      </c>
      <c r="L481" s="205"/>
      <c r="M481" s="65" t="str">
        <f t="shared" si="104"/>
        <v>N</v>
      </c>
      <c r="N481" s="65" t="str">
        <f t="shared" si="105"/>
        <v>-</v>
      </c>
    </row>
    <row r="482" spans="1:14" ht="42.75" outlineLevel="1">
      <c r="A482" s="196">
        <v>18</v>
      </c>
      <c r="B482" s="118">
        <v>60</v>
      </c>
      <c r="C482" s="37">
        <v>336</v>
      </c>
      <c r="D482" s="37" t="s">
        <v>762</v>
      </c>
      <c r="E482" s="37" t="s">
        <v>230</v>
      </c>
      <c r="F482" s="37" t="s">
        <v>1200</v>
      </c>
      <c r="G482" s="37" t="s">
        <v>388</v>
      </c>
      <c r="H482" s="42" t="s">
        <v>766</v>
      </c>
      <c r="I482" s="40">
        <v>41649</v>
      </c>
      <c r="J482" s="65">
        <f t="shared" si="103"/>
        <v>37.857142857142854</v>
      </c>
      <c r="K482" s="40">
        <v>41914</v>
      </c>
      <c r="L482" s="211"/>
      <c r="M482" s="65" t="str">
        <f t="shared" si="104"/>
        <v>Y</v>
      </c>
      <c r="N482" s="65">
        <f t="shared" si="105"/>
        <v>13.857142857142854</v>
      </c>
    </row>
    <row r="483" spans="1:14" ht="42.75" outlineLevel="1">
      <c r="A483" s="196">
        <v>18</v>
      </c>
      <c r="B483" s="118">
        <v>59</v>
      </c>
      <c r="C483" s="37">
        <v>335</v>
      </c>
      <c r="D483" s="37" t="s">
        <v>761</v>
      </c>
      <c r="E483" s="37"/>
      <c r="F483" s="37" t="s">
        <v>996</v>
      </c>
      <c r="G483" s="37" t="s">
        <v>387</v>
      </c>
      <c r="H483" s="42" t="s">
        <v>765</v>
      </c>
      <c r="I483" s="40">
        <v>41649</v>
      </c>
      <c r="J483" s="65">
        <f t="shared" si="103"/>
        <v>37.571428571428569</v>
      </c>
      <c r="K483" s="40">
        <v>41912</v>
      </c>
      <c r="L483" s="205"/>
      <c r="M483" s="65" t="str">
        <f t="shared" si="104"/>
        <v>Y</v>
      </c>
      <c r="N483" s="65">
        <f t="shared" si="105"/>
        <v>13.571428571428569</v>
      </c>
    </row>
    <row r="484" spans="1:14" ht="28.5" outlineLevel="1">
      <c r="A484" s="196">
        <v>18</v>
      </c>
      <c r="B484" s="118">
        <v>58</v>
      </c>
      <c r="C484" s="37">
        <v>331</v>
      </c>
      <c r="D484" s="37" t="s">
        <v>736</v>
      </c>
      <c r="E484" s="37" t="s">
        <v>246</v>
      </c>
      <c r="F484" s="37" t="s">
        <v>739</v>
      </c>
      <c r="G484" s="37" t="s">
        <v>383</v>
      </c>
      <c r="H484" s="42" t="s">
        <v>744</v>
      </c>
      <c r="I484" s="40">
        <v>41611</v>
      </c>
      <c r="J484" s="65">
        <f t="shared" si="103"/>
        <v>42</v>
      </c>
      <c r="K484" s="40">
        <v>41905</v>
      </c>
      <c r="L484" s="205"/>
      <c r="M484" s="65" t="str">
        <f t="shared" si="104"/>
        <v>Y</v>
      </c>
      <c r="N484" s="65">
        <f t="shared" si="105"/>
        <v>18</v>
      </c>
    </row>
    <row r="485" spans="1:14" ht="42.75" outlineLevel="1">
      <c r="A485" s="196">
        <v>18</v>
      </c>
      <c r="B485" s="118">
        <v>57</v>
      </c>
      <c r="C485" s="37">
        <v>327</v>
      </c>
      <c r="D485" s="37" t="s">
        <v>709</v>
      </c>
      <c r="E485" s="37" t="s">
        <v>230</v>
      </c>
      <c r="F485" s="37" t="s">
        <v>993</v>
      </c>
      <c r="G485" s="37" t="s">
        <v>394</v>
      </c>
      <c r="H485" s="42" t="s">
        <v>716</v>
      </c>
      <c r="I485" s="40">
        <v>41596</v>
      </c>
      <c r="J485" s="65">
        <f t="shared" si="103"/>
        <v>44.142857142857146</v>
      </c>
      <c r="K485" s="40">
        <v>41905</v>
      </c>
      <c r="L485" s="205"/>
      <c r="M485" s="65" t="str">
        <f t="shared" si="104"/>
        <v>Y</v>
      </c>
      <c r="N485" s="65">
        <f t="shared" si="105"/>
        <v>20.142857142857146</v>
      </c>
    </row>
    <row r="486" spans="1:14" ht="42.75" outlineLevel="1">
      <c r="A486" s="196">
        <v>18</v>
      </c>
      <c r="B486" s="118">
        <v>56</v>
      </c>
      <c r="C486" s="37">
        <v>310</v>
      </c>
      <c r="D486" s="38" t="s">
        <v>595</v>
      </c>
      <c r="E486" s="37" t="s">
        <v>312</v>
      </c>
      <c r="F486" s="37" t="s">
        <v>990</v>
      </c>
      <c r="G486" s="37" t="s">
        <v>384</v>
      </c>
      <c r="H486" s="42" t="s">
        <v>596</v>
      </c>
      <c r="I486" s="40">
        <v>41480</v>
      </c>
      <c r="J486" s="65">
        <f t="shared" si="103"/>
        <v>57.714285714285715</v>
      </c>
      <c r="K486" s="40">
        <v>41884</v>
      </c>
      <c r="L486" s="205"/>
      <c r="M486" s="65" t="str">
        <f t="shared" si="104"/>
        <v>Y</v>
      </c>
      <c r="N486" s="65">
        <f t="shared" si="105"/>
        <v>33.714285714285715</v>
      </c>
    </row>
    <row r="487" spans="1:14" ht="28.5" outlineLevel="1">
      <c r="A487" s="196">
        <v>18</v>
      </c>
      <c r="B487" s="118">
        <v>55</v>
      </c>
      <c r="C487" s="37">
        <v>325</v>
      </c>
      <c r="D487" s="37" t="s">
        <v>701</v>
      </c>
      <c r="E487" s="37" t="s">
        <v>246</v>
      </c>
      <c r="F487" s="37" t="s">
        <v>1157</v>
      </c>
      <c r="G487" s="37" t="s">
        <v>380</v>
      </c>
      <c r="H487" s="42" t="s">
        <v>706</v>
      </c>
      <c r="I487" s="40">
        <v>41589</v>
      </c>
      <c r="J487" s="65">
        <f t="shared" si="103"/>
        <v>42.142857142857146</v>
      </c>
      <c r="K487" s="40">
        <v>41884</v>
      </c>
      <c r="L487" s="52"/>
      <c r="M487" s="65" t="str">
        <f t="shared" si="104"/>
        <v>Y</v>
      </c>
      <c r="N487" s="65">
        <f t="shared" si="105"/>
        <v>18.142857142857146</v>
      </c>
    </row>
    <row r="488" spans="1:14" ht="42.75" outlineLevel="1">
      <c r="A488" s="196">
        <v>18</v>
      </c>
      <c r="B488" s="118">
        <v>54</v>
      </c>
      <c r="C488" s="37">
        <v>322</v>
      </c>
      <c r="D488" s="38" t="s">
        <v>668</v>
      </c>
      <c r="E488" s="37" t="s">
        <v>230</v>
      </c>
      <c r="F488" s="37" t="s">
        <v>669</v>
      </c>
      <c r="G488" s="37" t="s">
        <v>384</v>
      </c>
      <c r="H488" s="42" t="s">
        <v>1114</v>
      </c>
      <c r="I488" s="40">
        <v>41564</v>
      </c>
      <c r="J488" s="65">
        <f t="shared" si="103"/>
        <v>45.428571428571431</v>
      </c>
      <c r="K488" s="212">
        <v>41882</v>
      </c>
      <c r="L488" s="205"/>
      <c r="M488" s="65" t="str">
        <f t="shared" si="104"/>
        <v>Y</v>
      </c>
      <c r="N488" s="65">
        <f t="shared" si="105"/>
        <v>21.428571428571431</v>
      </c>
    </row>
    <row r="489" spans="1:14" ht="42.75" outlineLevel="1">
      <c r="A489" s="196">
        <v>18</v>
      </c>
      <c r="B489" s="118">
        <v>53</v>
      </c>
      <c r="C489" s="37">
        <v>343</v>
      </c>
      <c r="D489" s="37" t="s">
        <v>793</v>
      </c>
      <c r="E489" s="37" t="s">
        <v>230</v>
      </c>
      <c r="F489" s="37" t="s">
        <v>794</v>
      </c>
      <c r="G489" s="37" t="s">
        <v>384</v>
      </c>
      <c r="H489" s="42" t="s">
        <v>795</v>
      </c>
      <c r="I489" s="40">
        <v>41680</v>
      </c>
      <c r="J489" s="65">
        <f t="shared" si="103"/>
        <v>28.285714285714285</v>
      </c>
      <c r="K489" s="40">
        <v>41878</v>
      </c>
      <c r="L489" s="205"/>
      <c r="M489" s="65" t="str">
        <f t="shared" si="104"/>
        <v>Y</v>
      </c>
      <c r="N489" s="65">
        <f t="shared" si="105"/>
        <v>4.2857142857142847</v>
      </c>
    </row>
    <row r="490" spans="1:14" ht="28.5" outlineLevel="1">
      <c r="A490" s="196">
        <v>18</v>
      </c>
      <c r="B490" s="118">
        <v>52</v>
      </c>
      <c r="C490" s="37">
        <v>333</v>
      </c>
      <c r="D490" s="37" t="s">
        <v>738</v>
      </c>
      <c r="E490" s="37" t="s">
        <v>230</v>
      </c>
      <c r="F490" s="37" t="s">
        <v>994</v>
      </c>
      <c r="G490" s="37" t="s">
        <v>383</v>
      </c>
      <c r="H490" s="42" t="s">
        <v>746</v>
      </c>
      <c r="I490" s="40">
        <v>41618</v>
      </c>
      <c r="J490" s="65">
        <f t="shared" si="103"/>
        <v>36.285714285714285</v>
      </c>
      <c r="K490" s="40">
        <v>41872</v>
      </c>
      <c r="L490" s="52"/>
      <c r="M490" s="65" t="str">
        <f t="shared" si="104"/>
        <v>Y</v>
      </c>
      <c r="N490" s="65">
        <f t="shared" si="105"/>
        <v>12.285714285714285</v>
      </c>
    </row>
    <row r="491" spans="1:14" ht="42.75" outlineLevel="1">
      <c r="A491" s="196">
        <v>18</v>
      </c>
      <c r="B491" s="118">
        <v>51</v>
      </c>
      <c r="C491" s="37">
        <v>321</v>
      </c>
      <c r="D491" s="38" t="s">
        <v>666</v>
      </c>
      <c r="E491" s="37" t="s">
        <v>351</v>
      </c>
      <c r="F491" s="37" t="s">
        <v>992</v>
      </c>
      <c r="G491" s="37" t="s">
        <v>2086</v>
      </c>
      <c r="H491" s="42" t="s">
        <v>667</v>
      </c>
      <c r="I491" s="40">
        <v>41561</v>
      </c>
      <c r="J491" s="65">
        <f t="shared" si="103"/>
        <v>44.142857142857146</v>
      </c>
      <c r="K491" s="40">
        <v>41870</v>
      </c>
      <c r="L491" s="205"/>
      <c r="M491" s="65" t="str">
        <f t="shared" ref="M491:M554" si="106">IF(J491&gt;24,"Y","N")</f>
        <v>Y</v>
      </c>
      <c r="N491" s="65">
        <f t="shared" ref="N491:N554" si="107">IF(M491="Y",J491-24,"-")</f>
        <v>20.142857142857146</v>
      </c>
    </row>
    <row r="492" spans="1:14" ht="28.5" outlineLevel="1">
      <c r="A492" s="196">
        <v>18</v>
      </c>
      <c r="B492" s="118">
        <v>50</v>
      </c>
      <c r="C492" s="37">
        <v>356</v>
      </c>
      <c r="D492" s="38" t="s">
        <v>872</v>
      </c>
      <c r="E492" s="37" t="s">
        <v>246</v>
      </c>
      <c r="F492" s="37" t="s">
        <v>1006</v>
      </c>
      <c r="G492" s="37" t="s">
        <v>384</v>
      </c>
      <c r="H492" s="42" t="s">
        <v>876</v>
      </c>
      <c r="I492" s="40">
        <v>41744</v>
      </c>
      <c r="J492" s="65">
        <f t="shared" si="103"/>
        <v>17.142857142857142</v>
      </c>
      <c r="K492" s="40">
        <v>41864</v>
      </c>
      <c r="L492" s="205"/>
      <c r="M492" s="65" t="str">
        <f t="shared" si="106"/>
        <v>N</v>
      </c>
      <c r="N492" s="65" t="str">
        <f t="shared" si="107"/>
        <v>-</v>
      </c>
    </row>
    <row r="493" spans="1:14" ht="42.75" outlineLevel="1">
      <c r="A493" s="196">
        <v>18</v>
      </c>
      <c r="B493" s="118">
        <v>49</v>
      </c>
      <c r="C493" s="37">
        <v>349</v>
      </c>
      <c r="D493" s="38" t="s">
        <v>822</v>
      </c>
      <c r="E493" s="37" t="s">
        <v>230</v>
      </c>
      <c r="F493" s="37" t="s">
        <v>823</v>
      </c>
      <c r="G493" s="37" t="s">
        <v>384</v>
      </c>
      <c r="H493" s="42" t="s">
        <v>824</v>
      </c>
      <c r="I493" s="40">
        <v>41710</v>
      </c>
      <c r="J493" s="65">
        <f t="shared" si="103"/>
        <v>21.285714285714285</v>
      </c>
      <c r="K493" s="40">
        <v>41859</v>
      </c>
      <c r="L493" s="52"/>
      <c r="M493" s="65" t="str">
        <f t="shared" si="106"/>
        <v>N</v>
      </c>
      <c r="N493" s="65" t="str">
        <f t="shared" si="107"/>
        <v>-</v>
      </c>
    </row>
    <row r="494" spans="1:14" ht="28.5" outlineLevel="1">
      <c r="A494" s="196">
        <v>18</v>
      </c>
      <c r="B494" s="118">
        <v>48</v>
      </c>
      <c r="C494" s="37">
        <v>317</v>
      </c>
      <c r="D494" s="38" t="s">
        <v>649</v>
      </c>
      <c r="E494" s="37" t="s">
        <v>230</v>
      </c>
      <c r="F494" s="37" t="s">
        <v>991</v>
      </c>
      <c r="G494" s="37" t="s">
        <v>386</v>
      </c>
      <c r="H494" s="42" t="s">
        <v>650</v>
      </c>
      <c r="I494" s="40">
        <v>41547</v>
      </c>
      <c r="J494" s="65">
        <f t="shared" si="103"/>
        <v>42.571428571428569</v>
      </c>
      <c r="K494" s="40">
        <v>41845</v>
      </c>
      <c r="L494" s="205"/>
      <c r="M494" s="65" t="str">
        <f t="shared" si="106"/>
        <v>Y</v>
      </c>
      <c r="N494" s="65">
        <f t="shared" si="107"/>
        <v>18.571428571428569</v>
      </c>
    </row>
    <row r="495" spans="1:14" ht="42.75" outlineLevel="1">
      <c r="A495" s="196">
        <v>18</v>
      </c>
      <c r="B495" s="118">
        <v>47</v>
      </c>
      <c r="C495" s="37">
        <v>341</v>
      </c>
      <c r="D495" s="37" t="s">
        <v>787</v>
      </c>
      <c r="E495" s="37" t="s">
        <v>230</v>
      </c>
      <c r="F495" s="37" t="s">
        <v>1201</v>
      </c>
      <c r="G495" s="37" t="s">
        <v>2086</v>
      </c>
      <c r="H495" s="42" t="s">
        <v>1202</v>
      </c>
      <c r="I495" s="40">
        <v>41666</v>
      </c>
      <c r="J495" s="65">
        <f t="shared" si="103"/>
        <v>25.142857142857142</v>
      </c>
      <c r="K495" s="40">
        <v>41842</v>
      </c>
      <c r="L495" s="205"/>
      <c r="M495" s="65" t="str">
        <f t="shared" si="106"/>
        <v>Y</v>
      </c>
      <c r="N495" s="65">
        <f t="shared" si="107"/>
        <v>1.1428571428571423</v>
      </c>
    </row>
    <row r="496" spans="1:14" ht="28.5" outlineLevel="1">
      <c r="A496" s="196">
        <v>18</v>
      </c>
      <c r="B496" s="118">
        <v>46</v>
      </c>
      <c r="C496" s="37">
        <v>299</v>
      </c>
      <c r="D496" s="37" t="s">
        <v>551</v>
      </c>
      <c r="E496" s="37" t="s">
        <v>312</v>
      </c>
      <c r="F496" s="37" t="s">
        <v>1038</v>
      </c>
      <c r="G496" s="37" t="s">
        <v>387</v>
      </c>
      <c r="H496" s="42" t="s">
        <v>555</v>
      </c>
      <c r="I496" s="40">
        <v>41424</v>
      </c>
      <c r="J496" s="65">
        <f t="shared" si="103"/>
        <v>59.714285714285715</v>
      </c>
      <c r="K496" s="40">
        <v>41842</v>
      </c>
      <c r="L496" s="52"/>
      <c r="M496" s="65" t="str">
        <f t="shared" si="106"/>
        <v>Y</v>
      </c>
      <c r="N496" s="65">
        <f t="shared" si="107"/>
        <v>35.714285714285715</v>
      </c>
    </row>
    <row r="497" spans="1:14" outlineLevel="1">
      <c r="A497" s="196">
        <v>18</v>
      </c>
      <c r="B497" s="118">
        <v>45</v>
      </c>
      <c r="C497" s="37">
        <v>314</v>
      </c>
      <c r="D497" s="38" t="s">
        <v>613</v>
      </c>
      <c r="E497" s="37" t="s">
        <v>351</v>
      </c>
      <c r="F497" s="37" t="s">
        <v>1110</v>
      </c>
      <c r="G497" s="37" t="s">
        <v>394</v>
      </c>
      <c r="H497" s="42" t="s">
        <v>625</v>
      </c>
      <c r="I497" s="40">
        <v>41505</v>
      </c>
      <c r="J497" s="65">
        <f t="shared" si="103"/>
        <v>47.285714285714285</v>
      </c>
      <c r="K497" s="40">
        <v>41836</v>
      </c>
      <c r="L497" s="52"/>
      <c r="M497" s="65" t="str">
        <f t="shared" si="106"/>
        <v>Y</v>
      </c>
      <c r="N497" s="65">
        <f t="shared" si="107"/>
        <v>23.285714285714285</v>
      </c>
    </row>
    <row r="498" spans="1:14" ht="28.5" outlineLevel="1">
      <c r="A498" s="196">
        <v>18</v>
      </c>
      <c r="B498" s="118">
        <v>44</v>
      </c>
      <c r="C498" s="37">
        <v>280</v>
      </c>
      <c r="D498" s="37" t="s">
        <v>436</v>
      </c>
      <c r="E498" s="37" t="s">
        <v>438</v>
      </c>
      <c r="F498" s="37" t="s">
        <v>989</v>
      </c>
      <c r="G498" s="37"/>
      <c r="H498" s="42" t="s">
        <v>445</v>
      </c>
      <c r="I498" s="40">
        <v>41316</v>
      </c>
      <c r="J498" s="65">
        <f t="shared" si="103"/>
        <v>74.285714285714292</v>
      </c>
      <c r="K498" s="40">
        <v>41836</v>
      </c>
      <c r="L498" s="205"/>
      <c r="M498" s="65" t="str">
        <f t="shared" si="106"/>
        <v>Y</v>
      </c>
      <c r="N498" s="65">
        <f t="shared" si="107"/>
        <v>50.285714285714292</v>
      </c>
    </row>
    <row r="499" spans="1:14" ht="71.25" customHeight="1" outlineLevel="1">
      <c r="A499" s="196">
        <v>18</v>
      </c>
      <c r="B499" s="118">
        <v>43</v>
      </c>
      <c r="C499" s="37">
        <v>355</v>
      </c>
      <c r="D499" s="38" t="s">
        <v>871</v>
      </c>
      <c r="E499" s="37" t="s">
        <v>230</v>
      </c>
      <c r="F499" s="37" t="s">
        <v>873</v>
      </c>
      <c r="G499" s="37" t="s">
        <v>383</v>
      </c>
      <c r="H499" s="42" t="s">
        <v>875</v>
      </c>
      <c r="I499" s="40">
        <v>41744</v>
      </c>
      <c r="J499" s="65">
        <f t="shared" si="103"/>
        <v>12.428571428571429</v>
      </c>
      <c r="K499" s="197">
        <v>41831</v>
      </c>
      <c r="L499" s="205"/>
      <c r="M499" s="65" t="str">
        <f t="shared" si="106"/>
        <v>N</v>
      </c>
      <c r="N499" s="65" t="str">
        <f t="shared" si="107"/>
        <v>-</v>
      </c>
    </row>
    <row r="500" spans="1:14" ht="42.75" outlineLevel="1">
      <c r="A500" s="196">
        <v>18</v>
      </c>
      <c r="B500" s="118">
        <v>42</v>
      </c>
      <c r="C500" s="37">
        <v>307</v>
      </c>
      <c r="D500" s="38" t="s">
        <v>584</v>
      </c>
      <c r="E500" s="37" t="s">
        <v>585</v>
      </c>
      <c r="F500" s="37" t="s">
        <v>587</v>
      </c>
      <c r="G500" s="37" t="s">
        <v>2086</v>
      </c>
      <c r="H500" s="42" t="s">
        <v>589</v>
      </c>
      <c r="I500" s="40">
        <v>41456</v>
      </c>
      <c r="J500" s="65">
        <f t="shared" si="103"/>
        <v>52.428571428571431</v>
      </c>
      <c r="K500" s="40">
        <v>41823</v>
      </c>
      <c r="L500" s="205"/>
      <c r="M500" s="65" t="str">
        <f t="shared" si="106"/>
        <v>Y</v>
      </c>
      <c r="N500" s="65">
        <f t="shared" si="107"/>
        <v>28.428571428571431</v>
      </c>
    </row>
    <row r="501" spans="1:14" ht="28.5" outlineLevel="1">
      <c r="A501" s="196">
        <v>18</v>
      </c>
      <c r="B501" s="118">
        <v>41</v>
      </c>
      <c r="C501" s="37">
        <v>345</v>
      </c>
      <c r="D501" s="37" t="s">
        <v>800</v>
      </c>
      <c r="E501" s="37" t="s">
        <v>230</v>
      </c>
      <c r="F501" s="37" t="s">
        <v>802</v>
      </c>
      <c r="G501" s="37" t="s">
        <v>386</v>
      </c>
      <c r="H501" s="42" t="s">
        <v>808</v>
      </c>
      <c r="I501" s="40">
        <v>41680</v>
      </c>
      <c r="J501" s="65">
        <f t="shared" si="103"/>
        <v>20.142857142857142</v>
      </c>
      <c r="K501" s="40">
        <v>41821</v>
      </c>
      <c r="L501" s="205"/>
      <c r="M501" s="65" t="str">
        <f t="shared" si="106"/>
        <v>N</v>
      </c>
      <c r="N501" s="65" t="str">
        <f t="shared" si="107"/>
        <v>-</v>
      </c>
    </row>
    <row r="502" spans="1:14" ht="28.5" outlineLevel="1">
      <c r="A502" s="196">
        <v>18</v>
      </c>
      <c r="B502" s="118">
        <v>40</v>
      </c>
      <c r="C502" s="37">
        <v>338</v>
      </c>
      <c r="D502" s="37" t="s">
        <v>764</v>
      </c>
      <c r="E502" s="37" t="s">
        <v>246</v>
      </c>
      <c r="F502" s="37" t="s">
        <v>1111</v>
      </c>
      <c r="G502" s="37" t="s">
        <v>387</v>
      </c>
      <c r="H502" s="42" t="s">
        <v>768</v>
      </c>
      <c r="I502" s="40">
        <v>41653</v>
      </c>
      <c r="J502" s="65">
        <f t="shared" si="103"/>
        <v>23.428571428571427</v>
      </c>
      <c r="K502" s="40">
        <v>41817</v>
      </c>
      <c r="L502" s="205"/>
      <c r="M502" s="65" t="str">
        <f t="shared" si="106"/>
        <v>N</v>
      </c>
      <c r="N502" s="65" t="str">
        <f t="shared" si="107"/>
        <v>-</v>
      </c>
    </row>
    <row r="503" spans="1:14" ht="42.75" outlineLevel="1">
      <c r="A503" s="196">
        <v>18</v>
      </c>
      <c r="B503" s="118">
        <v>39</v>
      </c>
      <c r="C503" s="37">
        <v>323</v>
      </c>
      <c r="D503" s="37" t="s">
        <v>679</v>
      </c>
      <c r="E503" s="37" t="s">
        <v>351</v>
      </c>
      <c r="F503" s="37" t="s">
        <v>680</v>
      </c>
      <c r="G503" s="37" t="s">
        <v>388</v>
      </c>
      <c r="H503" s="42" t="s">
        <v>682</v>
      </c>
      <c r="I503" s="40">
        <v>41576</v>
      </c>
      <c r="J503" s="65">
        <f t="shared" si="103"/>
        <v>34</v>
      </c>
      <c r="K503" s="40">
        <v>41814</v>
      </c>
      <c r="L503" s="52"/>
      <c r="M503" s="65" t="str">
        <f t="shared" si="106"/>
        <v>Y</v>
      </c>
      <c r="N503" s="65">
        <f t="shared" si="107"/>
        <v>10</v>
      </c>
    </row>
    <row r="504" spans="1:14" ht="42.75" outlineLevel="1">
      <c r="A504" s="196">
        <v>18</v>
      </c>
      <c r="B504" s="118">
        <v>38</v>
      </c>
      <c r="C504" s="37">
        <v>320</v>
      </c>
      <c r="D504" s="37" t="s">
        <v>664</v>
      </c>
      <c r="E504" s="37" t="s">
        <v>439</v>
      </c>
      <c r="F504" s="37" t="s">
        <v>665</v>
      </c>
      <c r="G504" s="37" t="s">
        <v>394</v>
      </c>
      <c r="H504" s="42" t="s">
        <v>908</v>
      </c>
      <c r="I504" s="40">
        <v>41556</v>
      </c>
      <c r="J504" s="65">
        <f t="shared" si="103"/>
        <v>35</v>
      </c>
      <c r="K504" s="40">
        <v>41801</v>
      </c>
      <c r="L504" s="205"/>
      <c r="M504" s="65" t="str">
        <f t="shared" si="106"/>
        <v>Y</v>
      </c>
      <c r="N504" s="65">
        <f t="shared" si="107"/>
        <v>11</v>
      </c>
    </row>
    <row r="505" spans="1:14" ht="28.5" outlineLevel="1">
      <c r="A505" s="196">
        <v>18</v>
      </c>
      <c r="B505" s="118">
        <v>37</v>
      </c>
      <c r="C505" s="37">
        <v>329</v>
      </c>
      <c r="D505" s="37" t="s">
        <v>717</v>
      </c>
      <c r="E505" s="37" t="s">
        <v>215</v>
      </c>
      <c r="F505" s="37" t="s">
        <v>719</v>
      </c>
      <c r="G505" s="37" t="s">
        <v>2086</v>
      </c>
      <c r="H505" s="42" t="s">
        <v>720</v>
      </c>
      <c r="I505" s="40">
        <v>41598</v>
      </c>
      <c r="J505" s="65">
        <f t="shared" si="103"/>
        <v>29</v>
      </c>
      <c r="K505" s="40">
        <v>41801</v>
      </c>
      <c r="L505" s="205"/>
      <c r="M505" s="65" t="str">
        <f t="shared" si="106"/>
        <v>Y</v>
      </c>
      <c r="N505" s="65">
        <f t="shared" si="107"/>
        <v>5</v>
      </c>
    </row>
    <row r="506" spans="1:14" ht="57" outlineLevel="1">
      <c r="A506" s="196">
        <v>18</v>
      </c>
      <c r="B506" s="118">
        <v>36</v>
      </c>
      <c r="C506" s="37">
        <v>292</v>
      </c>
      <c r="D506" s="38" t="s">
        <v>504</v>
      </c>
      <c r="E506" s="37" t="s">
        <v>230</v>
      </c>
      <c r="F506" s="37" t="s">
        <v>507</v>
      </c>
      <c r="G506" s="37" t="s">
        <v>384</v>
      </c>
      <c r="H506" s="42" t="s">
        <v>509</v>
      </c>
      <c r="I506" s="40">
        <v>41386</v>
      </c>
      <c r="J506" s="65">
        <f t="shared" si="103"/>
        <v>57.571428571428569</v>
      </c>
      <c r="K506" s="40">
        <v>41789</v>
      </c>
      <c r="L506" s="206"/>
      <c r="M506" s="65" t="str">
        <f t="shared" si="106"/>
        <v>Y</v>
      </c>
      <c r="N506" s="65">
        <f t="shared" si="107"/>
        <v>33.571428571428569</v>
      </c>
    </row>
    <row r="507" spans="1:14" ht="28.5" outlineLevel="1">
      <c r="A507" s="196">
        <v>18</v>
      </c>
      <c r="B507" s="118">
        <v>35</v>
      </c>
      <c r="C507" s="37">
        <v>319</v>
      </c>
      <c r="D507" s="38" t="s">
        <v>652</v>
      </c>
      <c r="E507" s="37" t="s">
        <v>351</v>
      </c>
      <c r="F507" s="37" t="s">
        <v>654</v>
      </c>
      <c r="G507" s="37" t="s">
        <v>386</v>
      </c>
      <c r="H507" s="42" t="s">
        <v>661</v>
      </c>
      <c r="I507" s="40">
        <v>41555</v>
      </c>
      <c r="J507" s="65">
        <f t="shared" si="103"/>
        <v>33.142857142857146</v>
      </c>
      <c r="K507" s="40">
        <v>41787</v>
      </c>
      <c r="L507" s="52"/>
      <c r="M507" s="65" t="str">
        <f t="shared" si="106"/>
        <v>Y</v>
      </c>
      <c r="N507" s="65">
        <f t="shared" si="107"/>
        <v>9.1428571428571459</v>
      </c>
    </row>
    <row r="508" spans="1:14" ht="57" outlineLevel="1">
      <c r="A508" s="196">
        <v>18</v>
      </c>
      <c r="B508" s="118">
        <v>34</v>
      </c>
      <c r="C508" s="37">
        <v>283</v>
      </c>
      <c r="D508" s="38" t="s">
        <v>456</v>
      </c>
      <c r="E508" s="37" t="s">
        <v>439</v>
      </c>
      <c r="F508" s="37" t="s">
        <v>64</v>
      </c>
      <c r="G508" s="37" t="s">
        <v>384</v>
      </c>
      <c r="H508" s="42" t="s">
        <v>821</v>
      </c>
      <c r="I508" s="40">
        <v>41330</v>
      </c>
      <c r="J508" s="65">
        <f t="shared" si="103"/>
        <v>65.285714285714292</v>
      </c>
      <c r="K508" s="40">
        <v>41787</v>
      </c>
      <c r="L508" s="205"/>
      <c r="M508" s="65" t="str">
        <f t="shared" si="106"/>
        <v>Y</v>
      </c>
      <c r="N508" s="65">
        <f t="shared" si="107"/>
        <v>41.285714285714292</v>
      </c>
    </row>
    <row r="509" spans="1:14" ht="42.75" outlineLevel="1">
      <c r="A509" s="196">
        <v>18</v>
      </c>
      <c r="B509" s="118">
        <v>33</v>
      </c>
      <c r="C509" s="37">
        <v>324</v>
      </c>
      <c r="D509" s="37" t="s">
        <v>683</v>
      </c>
      <c r="E509" s="37" t="s">
        <v>246</v>
      </c>
      <c r="F509" s="37" t="s">
        <v>702</v>
      </c>
      <c r="G509" s="37" t="s">
        <v>2086</v>
      </c>
      <c r="H509" s="42" t="s">
        <v>888</v>
      </c>
      <c r="I509" s="40">
        <v>41583</v>
      </c>
      <c r="J509" s="65">
        <f t="shared" si="103"/>
        <v>28</v>
      </c>
      <c r="K509" s="40">
        <v>41779</v>
      </c>
      <c r="L509" s="52"/>
      <c r="M509" s="65" t="str">
        <f t="shared" si="106"/>
        <v>Y</v>
      </c>
      <c r="N509" s="65">
        <f t="shared" si="107"/>
        <v>4</v>
      </c>
    </row>
    <row r="510" spans="1:14" ht="42.75" outlineLevel="1">
      <c r="A510" s="196">
        <v>18</v>
      </c>
      <c r="B510" s="118">
        <v>32</v>
      </c>
      <c r="C510" s="37">
        <v>315</v>
      </c>
      <c r="D510" s="38" t="s">
        <v>633</v>
      </c>
      <c r="E510" s="37" t="s">
        <v>95</v>
      </c>
      <c r="F510" s="37" t="s">
        <v>635</v>
      </c>
      <c r="G510" s="37" t="s">
        <v>386</v>
      </c>
      <c r="H510" s="42" t="s">
        <v>634</v>
      </c>
      <c r="I510" s="40">
        <v>41519</v>
      </c>
      <c r="J510" s="65">
        <f t="shared" si="103"/>
        <v>36.571428571428569</v>
      </c>
      <c r="K510" s="172">
        <v>41775</v>
      </c>
      <c r="L510" s="52"/>
      <c r="M510" s="65" t="str">
        <f t="shared" si="106"/>
        <v>Y</v>
      </c>
      <c r="N510" s="65">
        <f t="shared" si="107"/>
        <v>12.571428571428569</v>
      </c>
    </row>
    <row r="511" spans="1:14" ht="42.75" outlineLevel="1">
      <c r="A511" s="196">
        <v>18</v>
      </c>
      <c r="B511" s="118">
        <v>31</v>
      </c>
      <c r="C511" s="37">
        <v>311</v>
      </c>
      <c r="D511" s="38" t="s">
        <v>605</v>
      </c>
      <c r="E511" s="37" t="s">
        <v>230</v>
      </c>
      <c r="F511" s="37" t="s">
        <v>606</v>
      </c>
      <c r="G511" s="37" t="s">
        <v>387</v>
      </c>
      <c r="H511" s="42" t="s">
        <v>610</v>
      </c>
      <c r="I511" s="40">
        <v>41498</v>
      </c>
      <c r="J511" s="65">
        <f t="shared" si="103"/>
        <v>39.571428571428569</v>
      </c>
      <c r="K511" s="40">
        <v>41775</v>
      </c>
      <c r="L511" s="205"/>
      <c r="M511" s="65" t="str">
        <f t="shared" si="106"/>
        <v>Y</v>
      </c>
      <c r="N511" s="65">
        <f t="shared" si="107"/>
        <v>15.571428571428569</v>
      </c>
    </row>
    <row r="512" spans="1:14" ht="28.5" outlineLevel="1">
      <c r="A512" s="196">
        <v>18</v>
      </c>
      <c r="B512" s="118">
        <v>30</v>
      </c>
      <c r="C512" s="37">
        <v>340</v>
      </c>
      <c r="D512" s="37" t="s">
        <v>786</v>
      </c>
      <c r="E512" s="37" t="s">
        <v>230</v>
      </c>
      <c r="F512" s="37" t="s">
        <v>788</v>
      </c>
      <c r="G512" s="37" t="s">
        <v>386</v>
      </c>
      <c r="H512" s="42" t="s">
        <v>790</v>
      </c>
      <c r="I512" s="40">
        <v>41666</v>
      </c>
      <c r="J512" s="65">
        <f t="shared" si="103"/>
        <v>15.571428571428571</v>
      </c>
      <c r="K512" s="40">
        <v>41775</v>
      </c>
      <c r="L512" s="52"/>
      <c r="M512" s="65" t="str">
        <f t="shared" si="106"/>
        <v>N</v>
      </c>
      <c r="N512" s="65" t="str">
        <f t="shared" si="107"/>
        <v>-</v>
      </c>
    </row>
    <row r="513" spans="1:14" ht="42.75" outlineLevel="1">
      <c r="A513" s="196">
        <v>18</v>
      </c>
      <c r="B513" s="118">
        <v>29</v>
      </c>
      <c r="C513" s="37">
        <v>312</v>
      </c>
      <c r="D513" s="38" t="s">
        <v>611</v>
      </c>
      <c r="E513" s="37" t="s">
        <v>230</v>
      </c>
      <c r="F513" s="37" t="s">
        <v>615</v>
      </c>
      <c r="G513" s="37" t="s">
        <v>388</v>
      </c>
      <c r="H513" s="42" t="s">
        <v>623</v>
      </c>
      <c r="I513" s="40">
        <v>41501</v>
      </c>
      <c r="J513" s="65">
        <f t="shared" si="103"/>
        <v>38.857142857142854</v>
      </c>
      <c r="K513" s="40">
        <v>41773</v>
      </c>
      <c r="L513" s="52"/>
      <c r="M513" s="65" t="str">
        <f t="shared" si="106"/>
        <v>Y</v>
      </c>
      <c r="N513" s="65">
        <f t="shared" si="107"/>
        <v>14.857142857142854</v>
      </c>
    </row>
    <row r="514" spans="1:14" ht="28.5" outlineLevel="1">
      <c r="A514" s="196">
        <v>18</v>
      </c>
      <c r="B514" s="118">
        <v>28</v>
      </c>
      <c r="C514" s="37">
        <v>241</v>
      </c>
      <c r="D514" s="37" t="s">
        <v>257</v>
      </c>
      <c r="E514" s="37" t="s">
        <v>112</v>
      </c>
      <c r="F514" s="37" t="s">
        <v>258</v>
      </c>
      <c r="G514" s="37" t="s">
        <v>380</v>
      </c>
      <c r="H514" s="42" t="s">
        <v>259</v>
      </c>
      <c r="I514" s="40">
        <v>41137</v>
      </c>
      <c r="J514" s="65">
        <f t="shared" si="103"/>
        <v>90.857142857142861</v>
      </c>
      <c r="K514" s="40">
        <v>41773</v>
      </c>
      <c r="L514" s="205"/>
      <c r="M514" s="65" t="str">
        <f t="shared" si="106"/>
        <v>Y</v>
      </c>
      <c r="N514" s="65">
        <f t="shared" si="107"/>
        <v>66.857142857142861</v>
      </c>
    </row>
    <row r="515" spans="1:14" ht="57" outlineLevel="1">
      <c r="A515" s="196">
        <v>18</v>
      </c>
      <c r="B515" s="118">
        <v>27</v>
      </c>
      <c r="C515" s="37">
        <v>278</v>
      </c>
      <c r="D515" s="37" t="s">
        <v>418</v>
      </c>
      <c r="E515" s="37" t="s">
        <v>351</v>
      </c>
      <c r="F515" s="37" t="s">
        <v>419</v>
      </c>
      <c r="G515" s="37" t="s">
        <v>2086</v>
      </c>
      <c r="H515" s="42" t="s">
        <v>430</v>
      </c>
      <c r="I515" s="40">
        <v>41309</v>
      </c>
      <c r="J515" s="65">
        <f t="shared" si="103"/>
        <v>64.571428571428569</v>
      </c>
      <c r="K515" s="40">
        <v>41761</v>
      </c>
      <c r="L515" s="205"/>
      <c r="M515" s="65" t="str">
        <f t="shared" si="106"/>
        <v>Y</v>
      </c>
      <c r="N515" s="65">
        <f t="shared" si="107"/>
        <v>40.571428571428569</v>
      </c>
    </row>
    <row r="516" spans="1:14" outlineLevel="1">
      <c r="A516" s="196">
        <v>18</v>
      </c>
      <c r="B516" s="118">
        <v>26</v>
      </c>
      <c r="C516" s="37">
        <v>294</v>
      </c>
      <c r="D516" s="38" t="s">
        <v>525</v>
      </c>
      <c r="E516" s="37" t="s">
        <v>230</v>
      </c>
      <c r="F516" s="37" t="s">
        <v>519</v>
      </c>
      <c r="G516" s="37" t="s">
        <v>387</v>
      </c>
      <c r="H516" s="42" t="s">
        <v>526</v>
      </c>
      <c r="I516" s="40">
        <v>41407</v>
      </c>
      <c r="J516" s="65">
        <f t="shared" si="103"/>
        <v>50.285714285714285</v>
      </c>
      <c r="K516" s="40">
        <v>41759</v>
      </c>
      <c r="L516" s="52"/>
      <c r="M516" s="65" t="str">
        <f t="shared" si="106"/>
        <v>Y</v>
      </c>
      <c r="N516" s="65">
        <f t="shared" si="107"/>
        <v>26.285714285714285</v>
      </c>
    </row>
    <row r="517" spans="1:14" ht="42.75" outlineLevel="1">
      <c r="A517" s="196">
        <v>18</v>
      </c>
      <c r="B517" s="118">
        <v>25</v>
      </c>
      <c r="C517" s="37">
        <v>291</v>
      </c>
      <c r="D517" s="38" t="s">
        <v>503</v>
      </c>
      <c r="E517" s="37" t="s">
        <v>230</v>
      </c>
      <c r="F517" s="37" t="s">
        <v>506</v>
      </c>
      <c r="G517" s="37" t="s">
        <v>386</v>
      </c>
      <c r="H517" s="213" t="s">
        <v>883</v>
      </c>
      <c r="I517" s="40">
        <v>41383</v>
      </c>
      <c r="J517" s="65">
        <f t="shared" si="103"/>
        <v>53.714285714285715</v>
      </c>
      <c r="K517" s="40">
        <v>41759</v>
      </c>
      <c r="L517" s="52"/>
      <c r="M517" s="65" t="str">
        <f t="shared" si="106"/>
        <v>Y</v>
      </c>
      <c r="N517" s="65">
        <f t="shared" si="107"/>
        <v>29.714285714285715</v>
      </c>
    </row>
    <row r="518" spans="1:14" ht="42.75" outlineLevel="1">
      <c r="A518" s="196">
        <v>18</v>
      </c>
      <c r="B518" s="118">
        <v>24</v>
      </c>
      <c r="C518" s="37">
        <v>286</v>
      </c>
      <c r="D518" s="37" t="s">
        <v>479</v>
      </c>
      <c r="E518" s="37" t="s">
        <v>351</v>
      </c>
      <c r="F518" s="37" t="s">
        <v>480</v>
      </c>
      <c r="G518" s="37" t="s">
        <v>387</v>
      </c>
      <c r="H518" s="42" t="s">
        <v>481</v>
      </c>
      <c r="I518" s="40">
        <v>41362</v>
      </c>
      <c r="J518" s="65">
        <f t="shared" si="103"/>
        <v>56.571428571428569</v>
      </c>
      <c r="K518" s="40">
        <v>41758</v>
      </c>
      <c r="L518" s="52"/>
      <c r="M518" s="65" t="str">
        <f t="shared" si="106"/>
        <v>Y</v>
      </c>
      <c r="N518" s="65">
        <f t="shared" si="107"/>
        <v>32.571428571428569</v>
      </c>
    </row>
    <row r="519" spans="1:14" ht="42.75" outlineLevel="1">
      <c r="A519" s="196">
        <v>18</v>
      </c>
      <c r="B519" s="118">
        <v>23</v>
      </c>
      <c r="C519" s="37">
        <v>309</v>
      </c>
      <c r="D519" s="38" t="s">
        <v>593</v>
      </c>
      <c r="E519" s="37" t="s">
        <v>230</v>
      </c>
      <c r="F519" s="37" t="s">
        <v>594</v>
      </c>
      <c r="G519" s="37" t="s">
        <v>387</v>
      </c>
      <c r="H519" s="42" t="s">
        <v>882</v>
      </c>
      <c r="I519" s="40">
        <v>41473</v>
      </c>
      <c r="J519" s="65">
        <f t="shared" si="103"/>
        <v>40.714285714285715</v>
      </c>
      <c r="K519" s="40">
        <v>41758</v>
      </c>
      <c r="L519" s="52"/>
      <c r="M519" s="65" t="str">
        <f t="shared" si="106"/>
        <v>Y</v>
      </c>
      <c r="N519" s="65">
        <f t="shared" si="107"/>
        <v>16.714285714285715</v>
      </c>
    </row>
    <row r="520" spans="1:14" ht="28.5" outlineLevel="1">
      <c r="A520" s="196">
        <v>18</v>
      </c>
      <c r="B520" s="118">
        <v>22</v>
      </c>
      <c r="C520" s="37">
        <v>316</v>
      </c>
      <c r="D520" s="38" t="s">
        <v>637</v>
      </c>
      <c r="E520" s="37" t="s">
        <v>230</v>
      </c>
      <c r="F520" s="37" t="s">
        <v>642</v>
      </c>
      <c r="G520" s="37" t="s">
        <v>394</v>
      </c>
      <c r="H520" s="42" t="s">
        <v>641</v>
      </c>
      <c r="I520" s="40">
        <v>41522</v>
      </c>
      <c r="J520" s="65">
        <f t="shared" si="103"/>
        <v>31.714285714285715</v>
      </c>
      <c r="K520" s="40">
        <v>41744</v>
      </c>
      <c r="L520" s="205"/>
      <c r="M520" s="65" t="str">
        <f t="shared" si="106"/>
        <v>Y</v>
      </c>
      <c r="N520" s="65">
        <f t="shared" si="107"/>
        <v>7.7142857142857153</v>
      </c>
    </row>
    <row r="521" spans="1:14" ht="42.75" outlineLevel="1">
      <c r="A521" s="196">
        <v>18</v>
      </c>
      <c r="B521" s="118">
        <v>21</v>
      </c>
      <c r="C521" s="37">
        <v>300</v>
      </c>
      <c r="D521" s="37" t="s">
        <v>552</v>
      </c>
      <c r="E521" s="37" t="s">
        <v>230</v>
      </c>
      <c r="F521" s="37" t="s">
        <v>553</v>
      </c>
      <c r="G521" s="37" t="s">
        <v>386</v>
      </c>
      <c r="H521" s="42" t="s">
        <v>556</v>
      </c>
      <c r="I521" s="40">
        <v>41428</v>
      </c>
      <c r="J521" s="65">
        <f t="shared" si="103"/>
        <v>44.428571428571431</v>
      </c>
      <c r="K521" s="40">
        <v>41739</v>
      </c>
      <c r="L521" s="205"/>
      <c r="M521" s="65" t="str">
        <f t="shared" si="106"/>
        <v>Y</v>
      </c>
      <c r="N521" s="65">
        <f t="shared" si="107"/>
        <v>20.428571428571431</v>
      </c>
    </row>
    <row r="522" spans="1:14" ht="57" outlineLevel="1">
      <c r="A522" s="196">
        <v>18</v>
      </c>
      <c r="B522" s="118">
        <v>20</v>
      </c>
      <c r="C522" s="37">
        <v>304</v>
      </c>
      <c r="D522" s="38" t="s">
        <v>568</v>
      </c>
      <c r="E522" s="37" t="s">
        <v>230</v>
      </c>
      <c r="F522" s="37" t="s">
        <v>570</v>
      </c>
      <c r="G522" s="37" t="s">
        <v>2086</v>
      </c>
      <c r="H522" s="42" t="s">
        <v>578</v>
      </c>
      <c r="I522" s="40">
        <v>41450</v>
      </c>
      <c r="J522" s="65">
        <f t="shared" si="103"/>
        <v>40.142857142857146</v>
      </c>
      <c r="K522" s="40">
        <v>41731</v>
      </c>
      <c r="L522" s="205"/>
      <c r="M522" s="65" t="str">
        <f t="shared" si="106"/>
        <v>Y</v>
      </c>
      <c r="N522" s="65">
        <f t="shared" si="107"/>
        <v>16.142857142857146</v>
      </c>
    </row>
    <row r="523" spans="1:14" ht="28.5" outlineLevel="1">
      <c r="A523" s="196">
        <v>18</v>
      </c>
      <c r="B523" s="118">
        <v>19</v>
      </c>
      <c r="C523" s="37">
        <v>298</v>
      </c>
      <c r="D523" s="37" t="s">
        <v>540</v>
      </c>
      <c r="E523" s="37" t="s">
        <v>230</v>
      </c>
      <c r="F523" s="37" t="s">
        <v>542</v>
      </c>
      <c r="G523" s="37" t="s">
        <v>380</v>
      </c>
      <c r="H523" s="42" t="s">
        <v>548</v>
      </c>
      <c r="I523" s="40">
        <v>41417</v>
      </c>
      <c r="J523" s="65">
        <f t="shared" si="103"/>
        <v>44.571428571428569</v>
      </c>
      <c r="K523" s="40">
        <v>41729</v>
      </c>
      <c r="L523" s="205"/>
      <c r="M523" s="65" t="str">
        <f t="shared" si="106"/>
        <v>Y</v>
      </c>
      <c r="N523" s="65">
        <f t="shared" si="107"/>
        <v>20.571428571428569</v>
      </c>
    </row>
    <row r="524" spans="1:14" ht="28.5" outlineLevel="1">
      <c r="A524" s="196">
        <v>18</v>
      </c>
      <c r="B524" s="118">
        <v>18</v>
      </c>
      <c r="C524" s="37" t="s">
        <v>1264</v>
      </c>
      <c r="D524" s="38" t="s">
        <v>495</v>
      </c>
      <c r="E524" s="37" t="s">
        <v>246</v>
      </c>
      <c r="F524" s="37" t="s">
        <v>491</v>
      </c>
      <c r="G524" s="37" t="s">
        <v>388</v>
      </c>
      <c r="H524" s="42" t="s">
        <v>498</v>
      </c>
      <c r="I524" s="40">
        <v>41379</v>
      </c>
      <c r="J524" s="65">
        <f t="shared" si="103"/>
        <v>49.142857142857146</v>
      </c>
      <c r="K524" s="40">
        <v>41723</v>
      </c>
      <c r="L524" s="52"/>
      <c r="M524" s="65" t="str">
        <f t="shared" si="106"/>
        <v>Y</v>
      </c>
      <c r="N524" s="65">
        <f t="shared" si="107"/>
        <v>25.142857142857146</v>
      </c>
    </row>
    <row r="525" spans="1:14" ht="42.75" outlineLevel="1">
      <c r="A525" s="196">
        <v>18</v>
      </c>
      <c r="B525" s="118">
        <v>17</v>
      </c>
      <c r="C525" s="37">
        <v>275</v>
      </c>
      <c r="D525" s="37" t="s">
        <v>401</v>
      </c>
      <c r="E525" s="37" t="s">
        <v>312</v>
      </c>
      <c r="F525" s="37" t="s">
        <v>403</v>
      </c>
      <c r="G525" s="37" t="s">
        <v>384</v>
      </c>
      <c r="H525" s="42" t="s">
        <v>407</v>
      </c>
      <c r="I525" s="40">
        <v>41289</v>
      </c>
      <c r="J525" s="65">
        <f t="shared" si="103"/>
        <v>61.428571428571431</v>
      </c>
      <c r="K525" s="40">
        <v>41719</v>
      </c>
      <c r="L525" s="206"/>
      <c r="M525" s="65" t="str">
        <f t="shared" si="106"/>
        <v>Y</v>
      </c>
      <c r="N525" s="65">
        <f t="shared" si="107"/>
        <v>37.428571428571431</v>
      </c>
    </row>
    <row r="526" spans="1:14" ht="28.5" outlineLevel="1">
      <c r="A526" s="196">
        <v>18</v>
      </c>
      <c r="B526" s="118">
        <v>16</v>
      </c>
      <c r="C526" s="37">
        <v>238</v>
      </c>
      <c r="D526" s="37" t="s">
        <v>245</v>
      </c>
      <c r="E526" s="37" t="s">
        <v>246</v>
      </c>
      <c r="F526" s="37" t="s">
        <v>247</v>
      </c>
      <c r="G526" s="37" t="s">
        <v>384</v>
      </c>
      <c r="H526" s="42" t="s">
        <v>251</v>
      </c>
      <c r="I526" s="40">
        <v>41129</v>
      </c>
      <c r="J526" s="65">
        <f t="shared" si="103"/>
        <v>82.857142857142861</v>
      </c>
      <c r="K526" s="40">
        <v>41709</v>
      </c>
      <c r="L526" s="52"/>
      <c r="M526" s="65" t="str">
        <f t="shared" si="106"/>
        <v>Y</v>
      </c>
      <c r="N526" s="65">
        <f t="shared" si="107"/>
        <v>58.857142857142861</v>
      </c>
    </row>
    <row r="527" spans="1:14" ht="42.75" outlineLevel="1">
      <c r="A527" s="196">
        <v>18</v>
      </c>
      <c r="B527" s="118">
        <v>15</v>
      </c>
      <c r="C527" s="37">
        <v>269</v>
      </c>
      <c r="D527" s="38" t="s">
        <v>363</v>
      </c>
      <c r="E527" s="37" t="s">
        <v>351</v>
      </c>
      <c r="F527" s="37" t="s">
        <v>358</v>
      </c>
      <c r="G527" s="37" t="s">
        <v>384</v>
      </c>
      <c r="H527" s="42" t="s">
        <v>364</v>
      </c>
      <c r="I527" s="40">
        <v>41247</v>
      </c>
      <c r="J527" s="65">
        <f t="shared" si="103"/>
        <v>65.571428571428569</v>
      </c>
      <c r="K527" s="40">
        <v>41706</v>
      </c>
      <c r="L527" s="205"/>
      <c r="M527" s="65" t="str">
        <f t="shared" si="106"/>
        <v>Y</v>
      </c>
      <c r="N527" s="65">
        <f t="shared" si="107"/>
        <v>41.571428571428569</v>
      </c>
    </row>
    <row r="528" spans="1:14" ht="28.5" outlineLevel="1">
      <c r="A528" s="196">
        <v>18</v>
      </c>
      <c r="B528" s="118">
        <v>14</v>
      </c>
      <c r="C528" s="37">
        <v>285</v>
      </c>
      <c r="D528" s="38" t="s">
        <v>459</v>
      </c>
      <c r="E528" s="37" t="s">
        <v>351</v>
      </c>
      <c r="F528" s="37" t="s">
        <v>460</v>
      </c>
      <c r="G528" s="37" t="s">
        <v>387</v>
      </c>
      <c r="H528" s="42" t="s">
        <v>462</v>
      </c>
      <c r="I528" s="40">
        <v>41337</v>
      </c>
      <c r="J528" s="65">
        <f t="shared" si="103"/>
        <v>52.285714285714285</v>
      </c>
      <c r="K528" s="40">
        <v>41703</v>
      </c>
      <c r="L528" s="205"/>
      <c r="M528" s="65" t="str">
        <f t="shared" si="106"/>
        <v>Y</v>
      </c>
      <c r="N528" s="65">
        <f t="shared" si="107"/>
        <v>28.285714285714285</v>
      </c>
    </row>
    <row r="529" spans="1:14" ht="42.75" outlineLevel="1">
      <c r="A529" s="196">
        <v>18</v>
      </c>
      <c r="B529" s="118">
        <v>13</v>
      </c>
      <c r="C529" s="37">
        <v>302</v>
      </c>
      <c r="D529" s="37" t="s">
        <v>558</v>
      </c>
      <c r="E529" s="37" t="s">
        <v>230</v>
      </c>
      <c r="F529" s="37" t="s">
        <v>560</v>
      </c>
      <c r="G529" s="37" t="s">
        <v>2086</v>
      </c>
      <c r="H529" s="42" t="s">
        <v>563</v>
      </c>
      <c r="I529" s="40">
        <v>41435</v>
      </c>
      <c r="J529" s="65">
        <f t="shared" si="103"/>
        <v>37.571428571428569</v>
      </c>
      <c r="K529" s="40">
        <v>41698</v>
      </c>
      <c r="L529" s="52"/>
      <c r="M529" s="65" t="str">
        <f t="shared" si="106"/>
        <v>Y</v>
      </c>
      <c r="N529" s="65">
        <f t="shared" si="107"/>
        <v>13.571428571428569</v>
      </c>
    </row>
    <row r="530" spans="1:14" ht="28.5" outlineLevel="1">
      <c r="A530" s="196">
        <v>18</v>
      </c>
      <c r="B530" s="118">
        <v>12</v>
      </c>
      <c r="C530" s="37">
        <v>281</v>
      </c>
      <c r="D530" s="37" t="s">
        <v>437</v>
      </c>
      <c r="E530" s="37" t="s">
        <v>439</v>
      </c>
      <c r="F530" s="37" t="s">
        <v>440</v>
      </c>
      <c r="G530" s="37" t="s">
        <v>388</v>
      </c>
      <c r="H530" s="42" t="s">
        <v>446</v>
      </c>
      <c r="I530" s="40">
        <v>41316</v>
      </c>
      <c r="J530" s="65">
        <f t="shared" si="103"/>
        <v>54.428571428571431</v>
      </c>
      <c r="K530" s="40">
        <v>41697</v>
      </c>
      <c r="L530" s="52"/>
      <c r="M530" s="65" t="str">
        <f t="shared" si="106"/>
        <v>Y</v>
      </c>
      <c r="N530" s="65">
        <f t="shared" si="107"/>
        <v>30.428571428571431</v>
      </c>
    </row>
    <row r="531" spans="1:14" ht="42.75" outlineLevel="1">
      <c r="A531" s="196">
        <v>18</v>
      </c>
      <c r="B531" s="118">
        <v>11</v>
      </c>
      <c r="C531" s="37">
        <v>277</v>
      </c>
      <c r="D531" s="37" t="s">
        <v>414</v>
      </c>
      <c r="E531" s="37" t="s">
        <v>246</v>
      </c>
      <c r="F531" s="37" t="s">
        <v>415</v>
      </c>
      <c r="G531" s="37" t="s">
        <v>384</v>
      </c>
      <c r="H531" s="42" t="s">
        <v>416</v>
      </c>
      <c r="I531" s="40">
        <v>41297</v>
      </c>
      <c r="J531" s="65">
        <f t="shared" si="103"/>
        <v>56</v>
      </c>
      <c r="K531" s="40">
        <v>41689</v>
      </c>
      <c r="L531" s="52"/>
      <c r="M531" s="65" t="str">
        <f t="shared" si="106"/>
        <v>Y</v>
      </c>
      <c r="N531" s="65">
        <f t="shared" si="107"/>
        <v>32</v>
      </c>
    </row>
    <row r="532" spans="1:14" ht="42.75" outlineLevel="1">
      <c r="A532" s="196">
        <v>18</v>
      </c>
      <c r="B532" s="118">
        <v>10</v>
      </c>
      <c r="C532" s="37">
        <v>273</v>
      </c>
      <c r="D532" s="37" t="s">
        <v>391</v>
      </c>
      <c r="E532" s="37" t="s">
        <v>351</v>
      </c>
      <c r="F532" s="37" t="s">
        <v>1112</v>
      </c>
      <c r="G532" s="37" t="s">
        <v>389</v>
      </c>
      <c r="H532" s="42" t="s">
        <v>393</v>
      </c>
      <c r="I532" s="40">
        <v>41274</v>
      </c>
      <c r="J532" s="65">
        <f t="shared" si="103"/>
        <v>59.142857142857146</v>
      </c>
      <c r="K532" s="40">
        <v>41688</v>
      </c>
      <c r="L532" s="205"/>
      <c r="M532" s="65" t="str">
        <f t="shared" si="106"/>
        <v>Y</v>
      </c>
      <c r="N532" s="65">
        <f t="shared" si="107"/>
        <v>35.142857142857146</v>
      </c>
    </row>
    <row r="533" spans="1:14" ht="42.75" outlineLevel="1">
      <c r="A533" s="196">
        <v>18</v>
      </c>
      <c r="B533" s="118">
        <v>9</v>
      </c>
      <c r="C533" s="37">
        <v>288</v>
      </c>
      <c r="D533" s="38" t="s">
        <v>496</v>
      </c>
      <c r="E533" s="37" t="s">
        <v>494</v>
      </c>
      <c r="F533" s="37" t="s">
        <v>492</v>
      </c>
      <c r="G533" s="37" t="s">
        <v>384</v>
      </c>
      <c r="H533" s="42" t="s">
        <v>499</v>
      </c>
      <c r="I533" s="40">
        <v>41379</v>
      </c>
      <c r="J533" s="65">
        <f t="shared" si="103"/>
        <v>43.571428571428569</v>
      </c>
      <c r="K533" s="172">
        <v>41684</v>
      </c>
      <c r="L533" s="52"/>
      <c r="M533" s="65" t="str">
        <f t="shared" si="106"/>
        <v>Y</v>
      </c>
      <c r="N533" s="65">
        <f t="shared" si="107"/>
        <v>19.571428571428569</v>
      </c>
    </row>
    <row r="534" spans="1:14" ht="57" outlineLevel="1">
      <c r="A534" s="196">
        <v>18</v>
      </c>
      <c r="B534" s="118">
        <v>8</v>
      </c>
      <c r="C534" s="37">
        <v>271</v>
      </c>
      <c r="D534" s="37" t="s">
        <v>375</v>
      </c>
      <c r="E534" s="37" t="s">
        <v>351</v>
      </c>
      <c r="F534" s="37" t="s">
        <v>377</v>
      </c>
      <c r="G534" s="37" t="s">
        <v>383</v>
      </c>
      <c r="H534" s="42" t="s">
        <v>381</v>
      </c>
      <c r="I534" s="40">
        <v>41255</v>
      </c>
      <c r="J534" s="65">
        <f t="shared" si="103"/>
        <v>60.714285714285715</v>
      </c>
      <c r="K534" s="40">
        <v>41680</v>
      </c>
      <c r="L534" s="52"/>
      <c r="M534" s="65" t="str">
        <f t="shared" si="106"/>
        <v>Y</v>
      </c>
      <c r="N534" s="65">
        <f t="shared" si="107"/>
        <v>36.714285714285715</v>
      </c>
    </row>
    <row r="535" spans="1:14" ht="42.75" outlineLevel="1">
      <c r="A535" s="196">
        <v>18</v>
      </c>
      <c r="B535" s="118">
        <v>7</v>
      </c>
      <c r="C535" s="37">
        <v>272</v>
      </c>
      <c r="D535" s="37" t="s">
        <v>376</v>
      </c>
      <c r="E535" s="37" t="s">
        <v>351</v>
      </c>
      <c r="F535" s="37" t="s">
        <v>378</v>
      </c>
      <c r="G535" s="37" t="s">
        <v>384</v>
      </c>
      <c r="H535" s="42" t="s">
        <v>382</v>
      </c>
      <c r="I535" s="40">
        <v>41262</v>
      </c>
      <c r="J535" s="65">
        <f t="shared" si="103"/>
        <v>59</v>
      </c>
      <c r="K535" s="40">
        <v>41675</v>
      </c>
      <c r="L535" s="52"/>
      <c r="M535" s="65" t="str">
        <f t="shared" si="106"/>
        <v>Y</v>
      </c>
      <c r="N535" s="65">
        <f t="shared" si="107"/>
        <v>35</v>
      </c>
    </row>
    <row r="536" spans="1:14" ht="42.75" outlineLevel="1">
      <c r="A536" s="196">
        <v>18</v>
      </c>
      <c r="B536" s="118">
        <v>6</v>
      </c>
      <c r="C536" s="37">
        <v>282</v>
      </c>
      <c r="D536" s="38" t="s">
        <v>448</v>
      </c>
      <c r="E536" s="37" t="s">
        <v>230</v>
      </c>
      <c r="F536" s="37" t="s">
        <v>449</v>
      </c>
      <c r="G536" s="37" t="s">
        <v>386</v>
      </c>
      <c r="H536" s="42" t="s">
        <v>453</v>
      </c>
      <c r="I536" s="40">
        <v>41330</v>
      </c>
      <c r="J536" s="65">
        <f t="shared" si="103"/>
        <v>48.428571428571431</v>
      </c>
      <c r="K536" s="40">
        <v>41669</v>
      </c>
      <c r="L536" s="205"/>
      <c r="M536" s="65" t="str">
        <f t="shared" si="106"/>
        <v>Y</v>
      </c>
      <c r="N536" s="65">
        <f t="shared" si="107"/>
        <v>24.428571428571431</v>
      </c>
    </row>
    <row r="537" spans="1:14" ht="28.5" outlineLevel="1">
      <c r="A537" s="196">
        <v>18</v>
      </c>
      <c r="B537" s="118">
        <v>5</v>
      </c>
      <c r="C537" s="37">
        <v>305</v>
      </c>
      <c r="D537" s="38" t="s">
        <v>569</v>
      </c>
      <c r="E537" s="37" t="s">
        <v>230</v>
      </c>
      <c r="F537" s="37" t="s">
        <v>571</v>
      </c>
      <c r="G537" s="37" t="s">
        <v>2086</v>
      </c>
      <c r="H537" s="42" t="s">
        <v>579</v>
      </c>
      <c r="I537" s="40">
        <v>41450</v>
      </c>
      <c r="J537" s="65">
        <f t="shared" si="103"/>
        <v>30.142857142857142</v>
      </c>
      <c r="K537" s="40">
        <v>41661</v>
      </c>
      <c r="L537" s="205"/>
      <c r="M537" s="65" t="str">
        <f t="shared" si="106"/>
        <v>Y</v>
      </c>
      <c r="N537" s="65">
        <f t="shared" si="107"/>
        <v>6.1428571428571423</v>
      </c>
    </row>
    <row r="538" spans="1:14" ht="42.75" outlineLevel="1">
      <c r="A538" s="196">
        <v>18</v>
      </c>
      <c r="B538" s="118">
        <v>4</v>
      </c>
      <c r="C538" s="37">
        <v>293</v>
      </c>
      <c r="D538" s="38" t="s">
        <v>513</v>
      </c>
      <c r="E538" s="37" t="s">
        <v>230</v>
      </c>
      <c r="F538" s="37" t="s">
        <v>514</v>
      </c>
      <c r="G538" s="37" t="s">
        <v>2086</v>
      </c>
      <c r="H538" s="42" t="s">
        <v>517</v>
      </c>
      <c r="I538" s="40">
        <v>41396</v>
      </c>
      <c r="J538" s="65">
        <f t="shared" si="103"/>
        <v>37.857142857142854</v>
      </c>
      <c r="K538" s="40">
        <v>41661</v>
      </c>
      <c r="L538" s="205"/>
      <c r="M538" s="65" t="str">
        <f t="shared" si="106"/>
        <v>Y</v>
      </c>
      <c r="N538" s="65">
        <f t="shared" si="107"/>
        <v>13.857142857142854</v>
      </c>
    </row>
    <row r="539" spans="1:14" ht="42.75" outlineLevel="1">
      <c r="A539" s="196">
        <v>18</v>
      </c>
      <c r="B539" s="118">
        <v>3</v>
      </c>
      <c r="C539" s="37">
        <v>301</v>
      </c>
      <c r="D539" s="38" t="s">
        <v>582</v>
      </c>
      <c r="E539" s="37" t="s">
        <v>230</v>
      </c>
      <c r="F539" s="37" t="s">
        <v>559</v>
      </c>
      <c r="G539" s="37" t="s">
        <v>384</v>
      </c>
      <c r="H539" s="42" t="s">
        <v>748</v>
      </c>
      <c r="I539" s="40">
        <v>41431</v>
      </c>
      <c r="J539" s="65">
        <f t="shared" si="103"/>
        <v>32.428571428571431</v>
      </c>
      <c r="K539" s="212">
        <v>41658</v>
      </c>
      <c r="L539" s="52"/>
      <c r="M539" s="65" t="str">
        <f t="shared" si="106"/>
        <v>Y</v>
      </c>
      <c r="N539" s="65">
        <f t="shared" si="107"/>
        <v>8.4285714285714306</v>
      </c>
    </row>
    <row r="540" spans="1:14" ht="42.75" outlineLevel="1">
      <c r="A540" s="196">
        <v>18</v>
      </c>
      <c r="B540" s="118">
        <v>2</v>
      </c>
      <c r="C540" s="37">
        <v>267</v>
      </c>
      <c r="D540" s="37" t="s">
        <v>350</v>
      </c>
      <c r="E540" s="37" t="s">
        <v>351</v>
      </c>
      <c r="F540" s="37" t="s">
        <v>353</v>
      </c>
      <c r="G540" s="37" t="s">
        <v>384</v>
      </c>
      <c r="H540" s="42" t="s">
        <v>753</v>
      </c>
      <c r="I540" s="40">
        <v>41239</v>
      </c>
      <c r="J540" s="65">
        <f t="shared" si="103"/>
        <v>59</v>
      </c>
      <c r="K540" s="40">
        <v>41652</v>
      </c>
      <c r="L540" s="52"/>
      <c r="M540" s="65" t="str">
        <f t="shared" si="106"/>
        <v>Y</v>
      </c>
      <c r="N540" s="65">
        <f t="shared" si="107"/>
        <v>35</v>
      </c>
    </row>
    <row r="541" spans="1:14" ht="28.5" outlineLevel="1">
      <c r="A541" s="196">
        <v>18</v>
      </c>
      <c r="B541" s="118">
        <v>1</v>
      </c>
      <c r="C541" s="37">
        <v>306</v>
      </c>
      <c r="D541" s="38" t="s">
        <v>583</v>
      </c>
      <c r="E541" s="37" t="s">
        <v>246</v>
      </c>
      <c r="F541" s="37" t="s">
        <v>586</v>
      </c>
      <c r="G541" s="37" t="s">
        <v>380</v>
      </c>
      <c r="H541" s="42" t="s">
        <v>588</v>
      </c>
      <c r="I541" s="40">
        <v>41456</v>
      </c>
      <c r="J541" s="65">
        <f t="shared" si="103"/>
        <v>28</v>
      </c>
      <c r="K541" s="40">
        <v>41652</v>
      </c>
      <c r="M541" s="65" t="str">
        <f t="shared" si="106"/>
        <v>Y</v>
      </c>
      <c r="N541" s="65">
        <f t="shared" si="107"/>
        <v>4</v>
      </c>
    </row>
    <row r="542" spans="1:14" ht="15">
      <c r="A542" s="281" t="s">
        <v>399</v>
      </c>
      <c r="B542" s="280"/>
      <c r="C542" s="280"/>
      <c r="D542" s="280"/>
      <c r="E542" s="280"/>
      <c r="F542" s="280"/>
      <c r="G542" s="280"/>
      <c r="H542" s="280"/>
      <c r="I542" s="280"/>
      <c r="J542" s="280"/>
      <c r="K542" s="327"/>
      <c r="L542" s="280"/>
      <c r="M542" s="56"/>
      <c r="N542" s="282"/>
    </row>
    <row r="543" spans="1:14" ht="42.75" outlineLevel="1">
      <c r="A543" s="184">
        <v>17</v>
      </c>
      <c r="B543" s="118">
        <v>61</v>
      </c>
      <c r="C543" s="37">
        <v>265</v>
      </c>
      <c r="D543" s="37" t="s">
        <v>342</v>
      </c>
      <c r="E543" s="37" t="s">
        <v>312</v>
      </c>
      <c r="F543" s="37" t="s">
        <v>344</v>
      </c>
      <c r="G543" s="37" t="s">
        <v>387</v>
      </c>
      <c r="H543" s="42" t="s">
        <v>346</v>
      </c>
      <c r="I543" s="40">
        <v>41234</v>
      </c>
      <c r="J543" s="65">
        <f t="shared" si="103"/>
        <v>56.285714285714285</v>
      </c>
      <c r="K543" s="40">
        <v>41628</v>
      </c>
      <c r="L543" s="205"/>
      <c r="M543" s="65" t="str">
        <f t="shared" si="106"/>
        <v>Y</v>
      </c>
      <c r="N543" s="65">
        <f t="shared" si="107"/>
        <v>32.285714285714285</v>
      </c>
    </row>
    <row r="544" spans="1:14" ht="28.5" outlineLevel="1">
      <c r="A544" s="184">
        <v>17</v>
      </c>
      <c r="B544" s="118">
        <v>60</v>
      </c>
      <c r="C544" s="37">
        <v>295</v>
      </c>
      <c r="D544" s="38" t="s">
        <v>520</v>
      </c>
      <c r="E544" s="37" t="s">
        <v>351</v>
      </c>
      <c r="F544" s="37" t="s">
        <v>228</v>
      </c>
      <c r="G544" s="37" t="s">
        <v>383</v>
      </c>
      <c r="H544" s="42" t="s">
        <v>527</v>
      </c>
      <c r="I544" s="40">
        <v>41408</v>
      </c>
      <c r="J544" s="65">
        <f t="shared" si="103"/>
        <v>31.142857142857142</v>
      </c>
      <c r="K544" s="40">
        <v>41626</v>
      </c>
      <c r="L544" s="52"/>
      <c r="M544" s="65" t="str">
        <f t="shared" si="106"/>
        <v>Y</v>
      </c>
      <c r="N544" s="65">
        <f t="shared" si="107"/>
        <v>7.1428571428571423</v>
      </c>
    </row>
    <row r="545" spans="1:14" ht="42.75" outlineLevel="1">
      <c r="A545" s="184">
        <v>17</v>
      </c>
      <c r="B545" s="118">
        <v>59</v>
      </c>
      <c r="C545" s="37">
        <v>284</v>
      </c>
      <c r="D545" s="38" t="s">
        <v>457</v>
      </c>
      <c r="E545" s="37" t="s">
        <v>230</v>
      </c>
      <c r="F545" s="37" t="s">
        <v>458</v>
      </c>
      <c r="G545" s="37" t="s">
        <v>384</v>
      </c>
      <c r="H545" s="42" t="s">
        <v>461</v>
      </c>
      <c r="I545" s="40">
        <v>41330</v>
      </c>
      <c r="J545" s="65">
        <f t="shared" si="103"/>
        <v>42.285714285714285</v>
      </c>
      <c r="K545" s="40">
        <v>41626</v>
      </c>
      <c r="L545" s="205"/>
      <c r="M545" s="65" t="str">
        <f t="shared" si="106"/>
        <v>Y</v>
      </c>
      <c r="N545" s="65">
        <f t="shared" si="107"/>
        <v>18.285714285714285</v>
      </c>
    </row>
    <row r="546" spans="1:14" ht="28.5" outlineLevel="1">
      <c r="A546" s="184">
        <v>17</v>
      </c>
      <c r="B546" s="118">
        <v>58</v>
      </c>
      <c r="C546" s="37">
        <v>289</v>
      </c>
      <c r="D546" s="38" t="s">
        <v>497</v>
      </c>
      <c r="E546" s="37" t="s">
        <v>494</v>
      </c>
      <c r="F546" s="37" t="s">
        <v>493</v>
      </c>
      <c r="G546" s="37" t="s">
        <v>384</v>
      </c>
      <c r="H546" s="42" t="s">
        <v>500</v>
      </c>
      <c r="I546" s="40">
        <v>41380</v>
      </c>
      <c r="J546" s="65">
        <f t="shared" si="103"/>
        <v>34.428571428571431</v>
      </c>
      <c r="K546" s="40">
        <v>41621</v>
      </c>
      <c r="L546" s="205"/>
      <c r="M546" s="65" t="str">
        <f t="shared" si="106"/>
        <v>Y</v>
      </c>
      <c r="N546" s="65">
        <f t="shared" si="107"/>
        <v>10.428571428571431</v>
      </c>
    </row>
    <row r="547" spans="1:14" ht="57" outlineLevel="1">
      <c r="A547" s="184">
        <v>17</v>
      </c>
      <c r="B547" s="118">
        <v>57</v>
      </c>
      <c r="C547" s="37">
        <v>297</v>
      </c>
      <c r="D547" s="37" t="s">
        <v>539</v>
      </c>
      <c r="E547" s="37" t="s">
        <v>230</v>
      </c>
      <c r="F547" s="37" t="s">
        <v>541</v>
      </c>
      <c r="G547" s="37" t="s">
        <v>384</v>
      </c>
      <c r="H547" s="42" t="s">
        <v>547</v>
      </c>
      <c r="I547" s="40">
        <v>41417</v>
      </c>
      <c r="J547" s="65">
        <f t="shared" si="103"/>
        <v>28.142857142857142</v>
      </c>
      <c r="K547" s="40">
        <v>41614</v>
      </c>
      <c r="L547" s="52"/>
      <c r="M547" s="65" t="str">
        <f t="shared" si="106"/>
        <v>Y</v>
      </c>
      <c r="N547" s="65">
        <f t="shared" si="107"/>
        <v>4.1428571428571423</v>
      </c>
    </row>
    <row r="548" spans="1:14" ht="42.75" outlineLevel="1">
      <c r="A548" s="184">
        <v>17</v>
      </c>
      <c r="B548" s="118">
        <v>56</v>
      </c>
      <c r="C548" s="37">
        <v>264</v>
      </c>
      <c r="D548" s="38" t="s">
        <v>347</v>
      </c>
      <c r="E548" s="37" t="s">
        <v>343</v>
      </c>
      <c r="F548" s="37" t="s">
        <v>73</v>
      </c>
      <c r="G548" s="37" t="s">
        <v>387</v>
      </c>
      <c r="H548" s="42" t="s">
        <v>345</v>
      </c>
      <c r="I548" s="40">
        <v>41232</v>
      </c>
      <c r="J548" s="65">
        <f t="shared" si="103"/>
        <v>53.571428571428569</v>
      </c>
      <c r="K548" s="40">
        <v>41607</v>
      </c>
      <c r="L548" s="52"/>
      <c r="M548" s="65" t="str">
        <f t="shared" si="106"/>
        <v>Y</v>
      </c>
      <c r="N548" s="65">
        <f t="shared" si="107"/>
        <v>29.571428571428569</v>
      </c>
    </row>
    <row r="549" spans="1:14" ht="42.75" outlineLevel="1">
      <c r="A549" s="184">
        <v>17</v>
      </c>
      <c r="B549" s="118">
        <v>55</v>
      </c>
      <c r="C549" s="37">
        <v>313</v>
      </c>
      <c r="D549" s="38" t="s">
        <v>612</v>
      </c>
      <c r="E549" s="37" t="s">
        <v>614</v>
      </c>
      <c r="F549" s="37" t="s">
        <v>181</v>
      </c>
      <c r="G549" s="37" t="s">
        <v>380</v>
      </c>
      <c r="H549" s="42" t="s">
        <v>624</v>
      </c>
      <c r="I549" s="40">
        <v>41502</v>
      </c>
      <c r="J549" s="65">
        <f t="shared" si="103"/>
        <v>15</v>
      </c>
      <c r="K549" s="40">
        <v>41607</v>
      </c>
      <c r="L549" s="52"/>
      <c r="M549" s="65" t="str">
        <f t="shared" si="106"/>
        <v>N</v>
      </c>
      <c r="N549" s="65" t="str">
        <f t="shared" si="107"/>
        <v>-</v>
      </c>
    </row>
    <row r="550" spans="1:14" ht="28.5" outlineLevel="1">
      <c r="A550" s="184">
        <v>17</v>
      </c>
      <c r="B550" s="118">
        <v>54</v>
      </c>
      <c r="C550" s="37">
        <v>254</v>
      </c>
      <c r="D550" s="37" t="s">
        <v>301</v>
      </c>
      <c r="E550" s="37" t="s">
        <v>246</v>
      </c>
      <c r="F550" s="37" t="s">
        <v>302</v>
      </c>
      <c r="G550" s="37" t="s">
        <v>383</v>
      </c>
      <c r="H550" s="42" t="s">
        <v>307</v>
      </c>
      <c r="I550" s="40">
        <v>41191</v>
      </c>
      <c r="J550" s="65">
        <f t="shared" si="103"/>
        <v>59.428571428571431</v>
      </c>
      <c r="K550" s="40">
        <v>41607</v>
      </c>
      <c r="L550" s="52"/>
      <c r="M550" s="65" t="str">
        <f t="shared" si="106"/>
        <v>Y</v>
      </c>
      <c r="N550" s="65">
        <f t="shared" si="107"/>
        <v>35.428571428571431</v>
      </c>
    </row>
    <row r="551" spans="1:14" ht="57" outlineLevel="1">
      <c r="A551" s="184">
        <v>17</v>
      </c>
      <c r="B551" s="118">
        <v>53</v>
      </c>
      <c r="C551" s="37">
        <v>279</v>
      </c>
      <c r="D551" s="38" t="s">
        <v>443</v>
      </c>
      <c r="E551" s="37" t="s">
        <v>276</v>
      </c>
      <c r="F551" s="37" t="s">
        <v>313</v>
      </c>
      <c r="G551" s="37" t="s">
        <v>380</v>
      </c>
      <c r="H551" s="42" t="s">
        <v>444</v>
      </c>
      <c r="I551" s="40">
        <v>41316</v>
      </c>
      <c r="J551" s="65">
        <f t="shared" si="103"/>
        <v>41.571428571428569</v>
      </c>
      <c r="K551" s="40">
        <v>41607</v>
      </c>
      <c r="L551" s="52"/>
      <c r="M551" s="65" t="str">
        <f t="shared" si="106"/>
        <v>Y</v>
      </c>
      <c r="N551" s="65">
        <f t="shared" si="107"/>
        <v>17.571428571428569</v>
      </c>
    </row>
    <row r="552" spans="1:14" ht="28.5" outlineLevel="1">
      <c r="A552" s="184">
        <v>17</v>
      </c>
      <c r="B552" s="118">
        <v>52</v>
      </c>
      <c r="C552" s="37">
        <v>257</v>
      </c>
      <c r="D552" s="37" t="s">
        <v>311</v>
      </c>
      <c r="E552" s="37" t="s">
        <v>312</v>
      </c>
      <c r="F552" s="37" t="s">
        <v>314</v>
      </c>
      <c r="G552" s="37" t="s">
        <v>386</v>
      </c>
      <c r="H552" s="42" t="s">
        <v>318</v>
      </c>
      <c r="I552" s="40">
        <v>41198</v>
      </c>
      <c r="J552" s="65">
        <f t="shared" si="103"/>
        <v>58</v>
      </c>
      <c r="K552" s="40">
        <v>41604</v>
      </c>
      <c r="L552" s="52"/>
      <c r="M552" s="65" t="str">
        <f t="shared" si="106"/>
        <v>Y</v>
      </c>
      <c r="N552" s="65">
        <f t="shared" si="107"/>
        <v>34</v>
      </c>
    </row>
    <row r="553" spans="1:14" ht="42.75" outlineLevel="1">
      <c r="A553" s="184">
        <v>17</v>
      </c>
      <c r="B553" s="118">
        <v>51</v>
      </c>
      <c r="C553" s="37">
        <v>255</v>
      </c>
      <c r="D553" s="37" t="s">
        <v>303</v>
      </c>
      <c r="E553" s="37" t="s">
        <v>298</v>
      </c>
      <c r="F553" s="37" t="s">
        <v>308</v>
      </c>
      <c r="G553" s="37" t="s">
        <v>380</v>
      </c>
      <c r="H553" s="42" t="s">
        <v>309</v>
      </c>
      <c r="I553" s="40">
        <v>41192</v>
      </c>
      <c r="J553" s="65">
        <f t="shared" si="103"/>
        <v>57.142857142857146</v>
      </c>
      <c r="K553" s="40">
        <v>41592</v>
      </c>
      <c r="L553" s="205"/>
      <c r="M553" s="65" t="str">
        <f t="shared" si="106"/>
        <v>Y</v>
      </c>
      <c r="N553" s="65">
        <f t="shared" si="107"/>
        <v>33.142857142857146</v>
      </c>
    </row>
    <row r="554" spans="1:14" ht="28.5" outlineLevel="1">
      <c r="A554" s="184">
        <v>17</v>
      </c>
      <c r="B554" s="118">
        <v>50</v>
      </c>
      <c r="C554" s="37">
        <v>290</v>
      </c>
      <c r="D554" s="38" t="s">
        <v>502</v>
      </c>
      <c r="E554" s="37" t="s">
        <v>312</v>
      </c>
      <c r="F554" s="37" t="s">
        <v>505</v>
      </c>
      <c r="G554" s="37" t="s">
        <v>384</v>
      </c>
      <c r="H554" s="214" t="s">
        <v>508</v>
      </c>
      <c r="I554" s="215">
        <v>41382</v>
      </c>
      <c r="J554" s="65">
        <f t="shared" si="103"/>
        <v>28</v>
      </c>
      <c r="K554" s="215">
        <v>41578</v>
      </c>
      <c r="L554" s="52"/>
      <c r="M554" s="65" t="str">
        <f t="shared" si="106"/>
        <v>Y</v>
      </c>
      <c r="N554" s="65">
        <f t="shared" si="107"/>
        <v>4</v>
      </c>
    </row>
    <row r="555" spans="1:14" ht="42.75" outlineLevel="1">
      <c r="A555" s="184">
        <v>17</v>
      </c>
      <c r="B555" s="118">
        <v>49</v>
      </c>
      <c r="C555" s="37">
        <v>276</v>
      </c>
      <c r="D555" s="37" t="s">
        <v>402</v>
      </c>
      <c r="E555" s="37" t="s">
        <v>230</v>
      </c>
      <c r="F555" s="37" t="s">
        <v>404</v>
      </c>
      <c r="G555" s="37" t="s">
        <v>389</v>
      </c>
      <c r="H555" s="42" t="s">
        <v>408</v>
      </c>
      <c r="I555" s="40">
        <v>41291</v>
      </c>
      <c r="J555" s="65">
        <f t="shared" si="103"/>
        <v>41</v>
      </c>
      <c r="K555" s="40">
        <v>41578</v>
      </c>
      <c r="L555" s="52"/>
      <c r="M555" s="65" t="str">
        <f t="shared" ref="M555:M618" si="108">IF(J555&gt;24,"Y","N")</f>
        <v>Y</v>
      </c>
      <c r="N555" s="65">
        <f t="shared" ref="N555:N618" si="109">IF(M555="Y",J555-24,"-")</f>
        <v>17</v>
      </c>
    </row>
    <row r="556" spans="1:14" ht="28.5" outlineLevel="1">
      <c r="A556" s="184">
        <v>17</v>
      </c>
      <c r="B556" s="118">
        <v>48</v>
      </c>
      <c r="C556" s="37">
        <v>259</v>
      </c>
      <c r="D556" s="37" t="s">
        <v>324</v>
      </c>
      <c r="E556" s="37" t="s">
        <v>246</v>
      </c>
      <c r="F556" s="37" t="s">
        <v>333</v>
      </c>
      <c r="G556" s="37" t="s">
        <v>384</v>
      </c>
      <c r="H556" s="42" t="s">
        <v>329</v>
      </c>
      <c r="I556" s="215">
        <v>41213</v>
      </c>
      <c r="J556" s="65">
        <f t="shared" si="103"/>
        <v>52.142857142857146</v>
      </c>
      <c r="K556" s="215">
        <v>41578</v>
      </c>
      <c r="L556" s="52"/>
      <c r="M556" s="65" t="str">
        <f t="shared" si="108"/>
        <v>Y</v>
      </c>
      <c r="N556" s="65">
        <f t="shared" si="109"/>
        <v>28.142857142857146</v>
      </c>
    </row>
    <row r="557" spans="1:14" ht="42.75" outlineLevel="1">
      <c r="A557" s="184">
        <v>17</v>
      </c>
      <c r="B557" s="118">
        <v>47</v>
      </c>
      <c r="C557" s="216">
        <v>268</v>
      </c>
      <c r="D557" s="216" t="s">
        <v>356</v>
      </c>
      <c r="E557" s="216" t="s">
        <v>230</v>
      </c>
      <c r="F557" s="216" t="s">
        <v>357</v>
      </c>
      <c r="G557" s="216" t="s">
        <v>380</v>
      </c>
      <c r="H557" s="214" t="s">
        <v>362</v>
      </c>
      <c r="I557" s="215">
        <v>41241</v>
      </c>
      <c r="J557" s="65">
        <f t="shared" si="103"/>
        <v>48.142857142857146</v>
      </c>
      <c r="K557" s="215">
        <v>41578</v>
      </c>
      <c r="L557" s="52"/>
      <c r="M557" s="65" t="str">
        <f t="shared" si="108"/>
        <v>Y</v>
      </c>
      <c r="N557" s="65">
        <f t="shared" si="109"/>
        <v>24.142857142857146</v>
      </c>
    </row>
    <row r="558" spans="1:14" ht="42.75" outlineLevel="1">
      <c r="A558" s="184">
        <v>17</v>
      </c>
      <c r="B558" s="118">
        <v>46</v>
      </c>
      <c r="C558" s="216">
        <v>258</v>
      </c>
      <c r="D558" s="216" t="s">
        <v>323</v>
      </c>
      <c r="E558" s="216" t="s">
        <v>327</v>
      </c>
      <c r="F558" s="216" t="s">
        <v>332</v>
      </c>
      <c r="G558" s="216" t="s">
        <v>386</v>
      </c>
      <c r="H558" s="214" t="s">
        <v>328</v>
      </c>
      <c r="I558" s="215">
        <v>41211</v>
      </c>
      <c r="J558" s="65">
        <f t="shared" si="103"/>
        <v>51.571428571428569</v>
      </c>
      <c r="K558" s="215">
        <v>41572</v>
      </c>
      <c r="L558" s="52"/>
      <c r="M558" s="65" t="str">
        <f t="shared" si="108"/>
        <v>Y</v>
      </c>
      <c r="N558" s="65">
        <f t="shared" si="109"/>
        <v>27.571428571428569</v>
      </c>
    </row>
    <row r="559" spans="1:14" ht="42.75" outlineLevel="1">
      <c r="A559" s="184">
        <v>17</v>
      </c>
      <c r="B559" s="118">
        <v>45</v>
      </c>
      <c r="C559" s="37">
        <v>260</v>
      </c>
      <c r="D559" s="37" t="s">
        <v>325</v>
      </c>
      <c r="E559" s="37" t="s">
        <v>109</v>
      </c>
      <c r="F559" s="37" t="s">
        <v>334</v>
      </c>
      <c r="G559" s="37" t="s">
        <v>386</v>
      </c>
      <c r="H559" s="42" t="s">
        <v>330</v>
      </c>
      <c r="I559" s="40">
        <v>41214</v>
      </c>
      <c r="J559" s="65">
        <f t="shared" si="103"/>
        <v>50.857142857142854</v>
      </c>
      <c r="K559" s="40">
        <v>41570</v>
      </c>
      <c r="L559" s="52"/>
      <c r="M559" s="65" t="str">
        <f t="shared" si="108"/>
        <v>Y</v>
      </c>
      <c r="N559" s="65">
        <f t="shared" si="109"/>
        <v>26.857142857142854</v>
      </c>
    </row>
    <row r="560" spans="1:14" ht="42.75" outlineLevel="1">
      <c r="A560" s="184">
        <v>17</v>
      </c>
      <c r="B560" s="118">
        <v>44</v>
      </c>
      <c r="C560" s="37">
        <v>214</v>
      </c>
      <c r="D560" s="37" t="s">
        <v>100</v>
      </c>
      <c r="E560" s="37" t="s">
        <v>101</v>
      </c>
      <c r="F560" s="37" t="s">
        <v>102</v>
      </c>
      <c r="G560" s="37" t="s">
        <v>384</v>
      </c>
      <c r="H560" s="42" t="s">
        <v>103</v>
      </c>
      <c r="I560" s="40">
        <v>41002</v>
      </c>
      <c r="J560" s="65">
        <f t="shared" si="103"/>
        <v>78.857142857142861</v>
      </c>
      <c r="K560" s="40">
        <v>41554</v>
      </c>
      <c r="L560" s="52"/>
      <c r="M560" s="65" t="str">
        <f t="shared" si="108"/>
        <v>Y</v>
      </c>
      <c r="N560" s="65">
        <f t="shared" si="109"/>
        <v>54.857142857142861</v>
      </c>
    </row>
    <row r="561" spans="1:14" ht="28.5" outlineLevel="1">
      <c r="A561" s="184">
        <v>17</v>
      </c>
      <c r="B561" s="118">
        <v>43</v>
      </c>
      <c r="C561" s="37">
        <v>303</v>
      </c>
      <c r="D561" s="38" t="s">
        <v>566</v>
      </c>
      <c r="E561" s="37" t="s">
        <v>230</v>
      </c>
      <c r="F561" s="37" t="s">
        <v>313</v>
      </c>
      <c r="G561" s="37" t="s">
        <v>386</v>
      </c>
      <c r="H561" s="42" t="s">
        <v>567</v>
      </c>
      <c r="I561" s="40">
        <v>41443</v>
      </c>
      <c r="J561" s="65">
        <f t="shared" si="103"/>
        <v>15</v>
      </c>
      <c r="K561" s="40">
        <v>41548</v>
      </c>
      <c r="L561" s="52"/>
      <c r="M561" s="65" t="str">
        <f t="shared" si="108"/>
        <v>N</v>
      </c>
      <c r="N561" s="65" t="str">
        <f t="shared" si="109"/>
        <v>-</v>
      </c>
    </row>
    <row r="562" spans="1:14" ht="42.75" outlineLevel="1">
      <c r="A562" s="184">
        <v>17</v>
      </c>
      <c r="B562" s="118">
        <v>42</v>
      </c>
      <c r="C562" s="37">
        <v>256</v>
      </c>
      <c r="D562" s="37" t="s">
        <v>310</v>
      </c>
      <c r="E562" s="37" t="s">
        <v>180</v>
      </c>
      <c r="F562" s="37" t="s">
        <v>313</v>
      </c>
      <c r="G562" s="37" t="s">
        <v>386</v>
      </c>
      <c r="H562" s="42" t="s">
        <v>317</v>
      </c>
      <c r="I562" s="40">
        <v>41198</v>
      </c>
      <c r="J562" s="65">
        <f t="shared" si="103"/>
        <v>50</v>
      </c>
      <c r="K562" s="40">
        <v>41548</v>
      </c>
      <c r="L562" s="52"/>
      <c r="M562" s="65" t="str">
        <f t="shared" si="108"/>
        <v>Y</v>
      </c>
      <c r="N562" s="65">
        <f t="shared" si="109"/>
        <v>26</v>
      </c>
    </row>
    <row r="563" spans="1:14" ht="42.75" outlineLevel="1">
      <c r="A563" s="184">
        <v>17</v>
      </c>
      <c r="B563" s="118">
        <v>41</v>
      </c>
      <c r="C563" s="37">
        <v>266</v>
      </c>
      <c r="D563" s="37" t="s">
        <v>349</v>
      </c>
      <c r="E563" s="37" t="s">
        <v>351</v>
      </c>
      <c r="F563" s="37" t="s">
        <v>352</v>
      </c>
      <c r="G563" s="37" t="s">
        <v>384</v>
      </c>
      <c r="H563" s="42" t="s">
        <v>354</v>
      </c>
      <c r="I563" s="40">
        <v>41239</v>
      </c>
      <c r="J563" s="65">
        <f t="shared" si="103"/>
        <v>44.142857142857146</v>
      </c>
      <c r="K563" s="40">
        <v>41548</v>
      </c>
      <c r="L563" s="52"/>
      <c r="M563" s="65" t="str">
        <f t="shared" si="108"/>
        <v>Y</v>
      </c>
      <c r="N563" s="65">
        <f t="shared" si="109"/>
        <v>20.142857142857146</v>
      </c>
    </row>
    <row r="564" spans="1:14" ht="28.5" outlineLevel="1">
      <c r="A564" s="184">
        <v>17</v>
      </c>
      <c r="B564" s="118">
        <v>40</v>
      </c>
      <c r="C564" s="37">
        <v>247</v>
      </c>
      <c r="D564" s="37" t="s">
        <v>273</v>
      </c>
      <c r="E564" s="37" t="s">
        <v>276</v>
      </c>
      <c r="F564" s="37" t="s">
        <v>413</v>
      </c>
      <c r="G564" s="37" t="s">
        <v>388</v>
      </c>
      <c r="H564" s="42" t="s">
        <v>636</v>
      </c>
      <c r="I564" s="40">
        <v>41180</v>
      </c>
      <c r="J564" s="65">
        <f t="shared" si="103"/>
        <v>51.714285714285715</v>
      </c>
      <c r="K564" s="40">
        <v>41542</v>
      </c>
      <c r="L564" s="206"/>
      <c r="M564" s="65" t="str">
        <f t="shared" si="108"/>
        <v>Y</v>
      </c>
      <c r="N564" s="65">
        <f t="shared" si="109"/>
        <v>27.714285714285715</v>
      </c>
    </row>
    <row r="565" spans="1:14" ht="42.75" outlineLevel="1">
      <c r="A565" s="184">
        <v>17</v>
      </c>
      <c r="B565" s="118">
        <v>39</v>
      </c>
      <c r="C565" s="37">
        <v>270</v>
      </c>
      <c r="D565" s="38" t="s">
        <v>367</v>
      </c>
      <c r="E565" s="37" t="s">
        <v>230</v>
      </c>
      <c r="F565" s="37" t="s">
        <v>369</v>
      </c>
      <c r="G565" s="37" t="s">
        <v>380</v>
      </c>
      <c r="H565" s="42" t="s">
        <v>368</v>
      </c>
      <c r="I565" s="40">
        <v>41249</v>
      </c>
      <c r="J565" s="65">
        <f t="shared" si="103"/>
        <v>40.714285714285715</v>
      </c>
      <c r="K565" s="40">
        <v>41534</v>
      </c>
      <c r="L565" s="52"/>
      <c r="M565" s="65" t="str">
        <f t="shared" si="108"/>
        <v>Y</v>
      </c>
      <c r="N565" s="65">
        <f t="shared" si="109"/>
        <v>16.714285714285715</v>
      </c>
    </row>
    <row r="566" spans="1:14" ht="57" outlineLevel="1">
      <c r="A566" s="184">
        <v>17</v>
      </c>
      <c r="B566" s="118">
        <v>38</v>
      </c>
      <c r="C566" s="37">
        <v>250</v>
      </c>
      <c r="D566" s="37" t="s">
        <v>284</v>
      </c>
      <c r="E566" s="37" t="s">
        <v>285</v>
      </c>
      <c r="F566" s="37" t="s">
        <v>286</v>
      </c>
      <c r="G566" s="37" t="s">
        <v>380</v>
      </c>
      <c r="H566" s="42" t="s">
        <v>291</v>
      </c>
      <c r="I566" s="40">
        <v>41184</v>
      </c>
      <c r="J566" s="65">
        <f t="shared" si="103"/>
        <v>50.142857142857146</v>
      </c>
      <c r="K566" s="40">
        <v>41535</v>
      </c>
      <c r="L566" s="217"/>
      <c r="M566" s="65" t="str">
        <f t="shared" si="108"/>
        <v>Y</v>
      </c>
      <c r="N566" s="65">
        <f t="shared" si="109"/>
        <v>26.142857142857146</v>
      </c>
    </row>
    <row r="567" spans="1:14" ht="42.75" outlineLevel="1">
      <c r="A567" s="184">
        <v>17</v>
      </c>
      <c r="B567" s="118">
        <v>37</v>
      </c>
      <c r="C567" s="37">
        <v>215</v>
      </c>
      <c r="D567" s="37" t="s">
        <v>104</v>
      </c>
      <c r="E567" s="37" t="s">
        <v>6</v>
      </c>
      <c r="F567" s="37" t="s">
        <v>530</v>
      </c>
      <c r="G567" s="37" t="s">
        <v>383</v>
      </c>
      <c r="H567" s="42" t="s">
        <v>105</v>
      </c>
      <c r="I567" s="40">
        <v>41004</v>
      </c>
      <c r="J567" s="65">
        <f t="shared" si="103"/>
        <v>75.142857142857139</v>
      </c>
      <c r="K567" s="40">
        <v>41530</v>
      </c>
      <c r="L567" s="52"/>
      <c r="M567" s="65" t="str">
        <f t="shared" si="108"/>
        <v>Y</v>
      </c>
      <c r="N567" s="65">
        <f t="shared" si="109"/>
        <v>51.142857142857139</v>
      </c>
    </row>
    <row r="568" spans="1:14" ht="28.5" outlineLevel="1">
      <c r="A568" s="184">
        <v>17</v>
      </c>
      <c r="B568" s="118">
        <v>36</v>
      </c>
      <c r="C568" s="37">
        <v>246</v>
      </c>
      <c r="D568" s="37" t="s">
        <v>272</v>
      </c>
      <c r="E568" s="37" t="s">
        <v>180</v>
      </c>
      <c r="F568" s="37" t="s">
        <v>278</v>
      </c>
      <c r="G568" s="37" t="s">
        <v>383</v>
      </c>
      <c r="H568" s="42" t="s">
        <v>281</v>
      </c>
      <c r="I568" s="40">
        <v>41171</v>
      </c>
      <c r="J568" s="65">
        <f t="shared" si="103"/>
        <v>49.285714285714285</v>
      </c>
      <c r="K568" s="40">
        <v>41516</v>
      </c>
      <c r="L568" s="205"/>
      <c r="M568" s="65" t="str">
        <f t="shared" si="108"/>
        <v>Y</v>
      </c>
      <c r="N568" s="65">
        <f t="shared" si="109"/>
        <v>25.285714285714285</v>
      </c>
    </row>
    <row r="569" spans="1:14" ht="28.5" outlineLevel="1">
      <c r="A569" s="184">
        <v>17</v>
      </c>
      <c r="B569" s="118">
        <v>35</v>
      </c>
      <c r="C569" s="37">
        <v>296</v>
      </c>
      <c r="D569" s="37" t="s">
        <v>538</v>
      </c>
      <c r="E569" s="37" t="s">
        <v>230</v>
      </c>
      <c r="F569" s="37" t="s">
        <v>181</v>
      </c>
      <c r="G569" s="37" t="s">
        <v>384</v>
      </c>
      <c r="H569" s="42" t="s">
        <v>546</v>
      </c>
      <c r="I569" s="40">
        <v>41417</v>
      </c>
      <c r="J569" s="65">
        <f t="shared" si="103"/>
        <v>14.142857142857142</v>
      </c>
      <c r="K569" s="40">
        <v>41516</v>
      </c>
      <c r="L569" s="52"/>
      <c r="M569" s="65" t="str">
        <f t="shared" si="108"/>
        <v>N</v>
      </c>
      <c r="N569" s="65" t="str">
        <f t="shared" si="109"/>
        <v>-</v>
      </c>
    </row>
    <row r="570" spans="1:14" ht="42.75" outlineLevel="1">
      <c r="A570" s="184">
        <v>17</v>
      </c>
      <c r="B570" s="118">
        <v>34</v>
      </c>
      <c r="C570" s="37">
        <v>245</v>
      </c>
      <c r="D570" s="37" t="s">
        <v>264</v>
      </c>
      <c r="E570" s="37" t="s">
        <v>265</v>
      </c>
      <c r="F570" s="37" t="s">
        <v>268</v>
      </c>
      <c r="G570" s="37" t="s">
        <v>387</v>
      </c>
      <c r="H570" s="42" t="s">
        <v>271</v>
      </c>
      <c r="I570" s="40">
        <v>41157</v>
      </c>
      <c r="J570" s="65">
        <f t="shared" si="103"/>
        <v>51.142857142857146</v>
      </c>
      <c r="K570" s="40">
        <v>41515</v>
      </c>
      <c r="L570" s="52"/>
      <c r="M570" s="65" t="str">
        <f t="shared" si="108"/>
        <v>Y</v>
      </c>
      <c r="N570" s="65">
        <f t="shared" si="109"/>
        <v>27.142857142857146</v>
      </c>
    </row>
    <row r="571" spans="1:14" ht="28.5" outlineLevel="1">
      <c r="A571" s="184">
        <v>17</v>
      </c>
      <c r="B571" s="118">
        <v>33</v>
      </c>
      <c r="C571" s="37">
        <v>262</v>
      </c>
      <c r="D571" s="37" t="s">
        <v>337</v>
      </c>
      <c r="E571" s="37" t="s">
        <v>203</v>
      </c>
      <c r="F571" s="37" t="s">
        <v>339</v>
      </c>
      <c r="G571" s="37" t="s">
        <v>380</v>
      </c>
      <c r="H571" s="42" t="s">
        <v>340</v>
      </c>
      <c r="I571" s="40">
        <v>41218</v>
      </c>
      <c r="J571" s="65">
        <f t="shared" si="103"/>
        <v>40.571428571428569</v>
      </c>
      <c r="K571" s="40">
        <v>41502</v>
      </c>
      <c r="L571" s="52"/>
      <c r="M571" s="65" t="str">
        <f t="shared" si="108"/>
        <v>Y</v>
      </c>
      <c r="N571" s="65">
        <f t="shared" si="109"/>
        <v>16.571428571428569</v>
      </c>
    </row>
    <row r="572" spans="1:14" ht="42.75" outlineLevel="1">
      <c r="A572" s="184">
        <v>17</v>
      </c>
      <c r="B572" s="118">
        <v>32</v>
      </c>
      <c r="C572" s="37">
        <v>243</v>
      </c>
      <c r="D572" s="37" t="s">
        <v>262</v>
      </c>
      <c r="E572" s="37" t="s">
        <v>246</v>
      </c>
      <c r="F572" s="37" t="s">
        <v>266</v>
      </c>
      <c r="G572" s="37" t="s">
        <v>384</v>
      </c>
      <c r="H572" s="42" t="s">
        <v>269</v>
      </c>
      <c r="I572" s="40">
        <v>41151</v>
      </c>
      <c r="J572" s="65">
        <f t="shared" si="103"/>
        <v>49.285714285714285</v>
      </c>
      <c r="K572" s="40">
        <v>41496</v>
      </c>
      <c r="L572" s="52"/>
      <c r="M572" s="65" t="str">
        <f t="shared" si="108"/>
        <v>Y</v>
      </c>
      <c r="N572" s="65">
        <f t="shared" si="109"/>
        <v>25.285714285714285</v>
      </c>
    </row>
    <row r="573" spans="1:14" ht="42.75" outlineLevel="1">
      <c r="A573" s="184">
        <v>17</v>
      </c>
      <c r="B573" s="118">
        <v>31</v>
      </c>
      <c r="C573" s="37">
        <v>251</v>
      </c>
      <c r="D573" s="37" t="s">
        <v>296</v>
      </c>
      <c r="E573" s="37" t="s">
        <v>246</v>
      </c>
      <c r="F573" s="37" t="s">
        <v>142</v>
      </c>
      <c r="G573" s="37" t="s">
        <v>383</v>
      </c>
      <c r="H573" s="42" t="s">
        <v>304</v>
      </c>
      <c r="I573" s="40">
        <v>41190</v>
      </c>
      <c r="J573" s="65">
        <f t="shared" si="103"/>
        <v>42.285714285714285</v>
      </c>
      <c r="K573" s="40">
        <v>41486</v>
      </c>
      <c r="L573" s="52"/>
      <c r="M573" s="65" t="str">
        <f t="shared" si="108"/>
        <v>Y</v>
      </c>
      <c r="N573" s="65">
        <f t="shared" si="109"/>
        <v>18.285714285714285</v>
      </c>
    </row>
    <row r="574" spans="1:14" ht="28.5" outlineLevel="1">
      <c r="A574" s="184">
        <v>17</v>
      </c>
      <c r="B574" s="118">
        <v>30</v>
      </c>
      <c r="C574" s="37">
        <v>253</v>
      </c>
      <c r="D574" s="38" t="s">
        <v>321</v>
      </c>
      <c r="E574" s="37" t="s">
        <v>6</v>
      </c>
      <c r="F574" s="37" t="s">
        <v>300</v>
      </c>
      <c r="G574" s="37" t="s">
        <v>387</v>
      </c>
      <c r="H574" s="42" t="s">
        <v>306</v>
      </c>
      <c r="I574" s="40">
        <v>41190</v>
      </c>
      <c r="J574" s="65">
        <f t="shared" si="103"/>
        <v>42.285714285714285</v>
      </c>
      <c r="K574" s="40">
        <v>41486</v>
      </c>
      <c r="L574" s="52"/>
      <c r="M574" s="65" t="str">
        <f t="shared" si="108"/>
        <v>Y</v>
      </c>
      <c r="N574" s="65">
        <f t="shared" si="109"/>
        <v>18.285714285714285</v>
      </c>
    </row>
    <row r="575" spans="1:14" ht="42.75" outlineLevel="1">
      <c r="A575" s="184">
        <v>17</v>
      </c>
      <c r="B575" s="118">
        <v>29</v>
      </c>
      <c r="C575" s="37">
        <v>249</v>
      </c>
      <c r="D575" s="37" t="s">
        <v>275</v>
      </c>
      <c r="E575" s="37" t="s">
        <v>277</v>
      </c>
      <c r="F575" s="37" t="s">
        <v>280</v>
      </c>
      <c r="G575" s="37" t="s">
        <v>384</v>
      </c>
      <c r="H575" s="42" t="s">
        <v>283</v>
      </c>
      <c r="I575" s="40">
        <v>41183</v>
      </c>
      <c r="J575" s="65">
        <f t="shared" si="103"/>
        <v>43.285714285714285</v>
      </c>
      <c r="K575" s="40">
        <v>41486</v>
      </c>
      <c r="L575" s="52"/>
      <c r="M575" s="65" t="str">
        <f t="shared" si="108"/>
        <v>Y</v>
      </c>
      <c r="N575" s="65">
        <f t="shared" si="109"/>
        <v>19.285714285714285</v>
      </c>
    </row>
    <row r="576" spans="1:14" ht="28.5" outlineLevel="1">
      <c r="A576" s="184">
        <v>17</v>
      </c>
      <c r="B576" s="118">
        <v>28</v>
      </c>
      <c r="C576" s="37">
        <v>191</v>
      </c>
      <c r="D576" s="37" t="s">
        <v>40</v>
      </c>
      <c r="E576" s="37" t="s">
        <v>109</v>
      </c>
      <c r="F576" s="37" t="s">
        <v>41</v>
      </c>
      <c r="G576" s="37" t="s">
        <v>384</v>
      </c>
      <c r="H576" s="42" t="s">
        <v>42</v>
      </c>
      <c r="I576" s="40">
        <v>40858</v>
      </c>
      <c r="J576" s="65">
        <f t="shared" si="103"/>
        <v>88.714285714285708</v>
      </c>
      <c r="K576" s="40">
        <v>41479</v>
      </c>
      <c r="L576" s="52"/>
      <c r="M576" s="65" t="str">
        <f t="shared" si="108"/>
        <v>Y</v>
      </c>
      <c r="N576" s="65">
        <f t="shared" si="109"/>
        <v>64.714285714285708</v>
      </c>
    </row>
    <row r="577" spans="1:14" ht="42.75" outlineLevel="1">
      <c r="A577" s="184">
        <v>17</v>
      </c>
      <c r="B577" s="118">
        <v>27</v>
      </c>
      <c r="C577" s="37">
        <v>236</v>
      </c>
      <c r="D577" s="37" t="s">
        <v>242</v>
      </c>
      <c r="E577" s="37" t="s">
        <v>6</v>
      </c>
      <c r="F577" s="37" t="s">
        <v>243</v>
      </c>
      <c r="G577" s="37" t="s">
        <v>380</v>
      </c>
      <c r="H577" s="42" t="s">
        <v>244</v>
      </c>
      <c r="I577" s="40">
        <v>41116</v>
      </c>
      <c r="J577" s="65">
        <f t="shared" si="103"/>
        <v>49.571428571428569</v>
      </c>
      <c r="K577" s="40">
        <v>41463</v>
      </c>
      <c r="L577" s="205"/>
      <c r="M577" s="65" t="str">
        <f t="shared" si="108"/>
        <v>Y</v>
      </c>
      <c r="N577" s="65">
        <f t="shared" si="109"/>
        <v>25.571428571428569</v>
      </c>
    </row>
    <row r="578" spans="1:14" ht="57" outlineLevel="1">
      <c r="A578" s="184">
        <v>17</v>
      </c>
      <c r="B578" s="118">
        <v>26</v>
      </c>
      <c r="C578" s="37">
        <v>228</v>
      </c>
      <c r="D578" s="37" t="s">
        <v>222</v>
      </c>
      <c r="E578" s="37" t="s">
        <v>109</v>
      </c>
      <c r="F578" s="37" t="s">
        <v>223</v>
      </c>
      <c r="G578" s="37" t="s">
        <v>380</v>
      </c>
      <c r="H578" s="42" t="s">
        <v>400</v>
      </c>
      <c r="I578" s="40">
        <v>41094</v>
      </c>
      <c r="J578" s="65">
        <f t="shared" si="103"/>
        <v>51.714285714285715</v>
      </c>
      <c r="K578" s="40">
        <v>41456</v>
      </c>
      <c r="L578" s="52"/>
      <c r="M578" s="65" t="str">
        <f t="shared" si="108"/>
        <v>Y</v>
      </c>
      <c r="N578" s="65">
        <f t="shared" si="109"/>
        <v>27.714285714285715</v>
      </c>
    </row>
    <row r="579" spans="1:14" ht="42.75" outlineLevel="1">
      <c r="A579" s="184">
        <v>17</v>
      </c>
      <c r="B579" s="118">
        <v>25</v>
      </c>
      <c r="C579" s="37">
        <v>252</v>
      </c>
      <c r="D579" s="37" t="s">
        <v>297</v>
      </c>
      <c r="E579" s="37" t="s">
        <v>298</v>
      </c>
      <c r="F579" s="37" t="s">
        <v>299</v>
      </c>
      <c r="G579" s="37" t="s">
        <v>383</v>
      </c>
      <c r="H579" s="42" t="s">
        <v>305</v>
      </c>
      <c r="I579" s="40">
        <v>41191</v>
      </c>
      <c r="J579" s="65">
        <f t="shared" si="103"/>
        <v>37.428571428571431</v>
      </c>
      <c r="K579" s="40">
        <v>41453</v>
      </c>
      <c r="L579" s="52"/>
      <c r="M579" s="65" t="str">
        <f t="shared" si="108"/>
        <v>Y</v>
      </c>
      <c r="N579" s="65">
        <f t="shared" si="109"/>
        <v>13.428571428571431</v>
      </c>
    </row>
    <row r="580" spans="1:14" ht="28.5" outlineLevel="1">
      <c r="A580" s="184">
        <v>17</v>
      </c>
      <c r="B580" s="118">
        <v>24</v>
      </c>
      <c r="C580" s="37">
        <v>263</v>
      </c>
      <c r="D580" s="37" t="s">
        <v>338</v>
      </c>
      <c r="E580" s="37" t="s">
        <v>109</v>
      </c>
      <c r="F580" s="37" t="s">
        <v>139</v>
      </c>
      <c r="G580" s="37" t="s">
        <v>380</v>
      </c>
      <c r="H580" s="42" t="s">
        <v>341</v>
      </c>
      <c r="I580" s="40">
        <v>41219</v>
      </c>
      <c r="J580" s="65">
        <f t="shared" si="103"/>
        <v>33.285714285714285</v>
      </c>
      <c r="K580" s="40">
        <v>41452</v>
      </c>
      <c r="L580" s="52"/>
      <c r="M580" s="65" t="str">
        <f t="shared" si="108"/>
        <v>Y</v>
      </c>
      <c r="N580" s="65">
        <f t="shared" si="109"/>
        <v>9.2857142857142847</v>
      </c>
    </row>
    <row r="581" spans="1:14" ht="57" outlineLevel="1">
      <c r="A581" s="184">
        <v>17</v>
      </c>
      <c r="B581" s="118">
        <v>23</v>
      </c>
      <c r="C581" s="37">
        <v>237</v>
      </c>
      <c r="D581" s="37" t="s">
        <v>249</v>
      </c>
      <c r="E581" s="37" t="s">
        <v>215</v>
      </c>
      <c r="F581" s="37" t="s">
        <v>197</v>
      </c>
      <c r="G581" s="37" t="s">
        <v>389</v>
      </c>
      <c r="H581" s="42" t="s">
        <v>248</v>
      </c>
      <c r="I581" s="40">
        <v>41122</v>
      </c>
      <c r="J581" s="65">
        <f t="shared" si="103"/>
        <v>47.142857142857146</v>
      </c>
      <c r="K581" s="40">
        <v>41452</v>
      </c>
      <c r="L581" s="52"/>
      <c r="M581" s="65" t="str">
        <f t="shared" si="108"/>
        <v>Y</v>
      </c>
      <c r="N581" s="65">
        <f t="shared" si="109"/>
        <v>23.142857142857146</v>
      </c>
    </row>
    <row r="582" spans="1:14" ht="42.75" outlineLevel="1">
      <c r="A582" s="184">
        <v>17</v>
      </c>
      <c r="B582" s="118">
        <v>22</v>
      </c>
      <c r="C582" s="37">
        <v>235</v>
      </c>
      <c r="D582" s="37" t="s">
        <v>239</v>
      </c>
      <c r="E582" s="37" t="s">
        <v>109</v>
      </c>
      <c r="F582" s="37" t="s">
        <v>240</v>
      </c>
      <c r="G582" s="37" t="s">
        <v>386</v>
      </c>
      <c r="H582" s="42" t="s">
        <v>241</v>
      </c>
      <c r="I582" s="40">
        <v>41110</v>
      </c>
      <c r="J582" s="65">
        <f t="shared" si="103"/>
        <v>46.571428571428569</v>
      </c>
      <c r="K582" s="40">
        <v>41436</v>
      </c>
      <c r="L582" s="52"/>
      <c r="M582" s="65" t="str">
        <f t="shared" si="108"/>
        <v>Y</v>
      </c>
      <c r="N582" s="65">
        <f t="shared" si="109"/>
        <v>22.571428571428569</v>
      </c>
    </row>
    <row r="583" spans="1:14" ht="42.75" outlineLevel="1">
      <c r="A583" s="184">
        <v>17</v>
      </c>
      <c r="B583" s="118">
        <v>21</v>
      </c>
      <c r="C583" s="37">
        <v>244</v>
      </c>
      <c r="D583" s="37" t="s">
        <v>263</v>
      </c>
      <c r="E583" s="37" t="s">
        <v>109</v>
      </c>
      <c r="F583" s="37" t="s">
        <v>267</v>
      </c>
      <c r="G583" s="37" t="s">
        <v>384</v>
      </c>
      <c r="H583" s="42" t="s">
        <v>270</v>
      </c>
      <c r="I583" s="40">
        <v>41151</v>
      </c>
      <c r="J583" s="65">
        <f t="shared" si="103"/>
        <v>38.714285714285715</v>
      </c>
      <c r="K583" s="40">
        <v>41422</v>
      </c>
      <c r="L583" s="52"/>
      <c r="M583" s="65" t="str">
        <f t="shared" si="108"/>
        <v>Y</v>
      </c>
      <c r="N583" s="65">
        <f t="shared" si="109"/>
        <v>14.714285714285715</v>
      </c>
    </row>
    <row r="584" spans="1:14" ht="57" outlineLevel="1">
      <c r="A584" s="184">
        <v>17</v>
      </c>
      <c r="B584" s="118">
        <v>20</v>
      </c>
      <c r="C584" s="37">
        <v>274</v>
      </c>
      <c r="D584" s="37" t="s">
        <v>392</v>
      </c>
      <c r="E584" s="37" t="s">
        <v>246</v>
      </c>
      <c r="F584" s="37" t="s">
        <v>280</v>
      </c>
      <c r="G584" s="37" t="s">
        <v>394</v>
      </c>
      <c r="H584" s="42" t="s">
        <v>550</v>
      </c>
      <c r="I584" s="40">
        <v>41282</v>
      </c>
      <c r="J584" s="65">
        <f t="shared" si="103"/>
        <v>20</v>
      </c>
      <c r="K584" s="40">
        <v>41422</v>
      </c>
      <c r="L584" s="52"/>
      <c r="M584" s="65" t="str">
        <f t="shared" si="108"/>
        <v>N</v>
      </c>
      <c r="N584" s="65" t="str">
        <f t="shared" si="109"/>
        <v>-</v>
      </c>
    </row>
    <row r="585" spans="1:14" ht="42.75" outlineLevel="1">
      <c r="A585" s="184">
        <v>17</v>
      </c>
      <c r="B585" s="118">
        <v>19</v>
      </c>
      <c r="C585" s="37">
        <v>261</v>
      </c>
      <c r="D585" s="37" t="s">
        <v>326</v>
      </c>
      <c r="E585" s="37" t="s">
        <v>6</v>
      </c>
      <c r="F585" s="37" t="s">
        <v>335</v>
      </c>
      <c r="G585" s="37" t="s">
        <v>383</v>
      </c>
      <c r="H585" s="42" t="s">
        <v>331</v>
      </c>
      <c r="I585" s="40">
        <v>41214</v>
      </c>
      <c r="J585" s="65">
        <f>(K585-I585)/7</f>
        <v>28.714285714285715</v>
      </c>
      <c r="K585" s="40">
        <v>41415</v>
      </c>
      <c r="L585" s="52"/>
      <c r="M585" s="65" t="str">
        <f t="shared" si="108"/>
        <v>Y</v>
      </c>
      <c r="N585" s="65">
        <f t="shared" si="109"/>
        <v>4.7142857142857153</v>
      </c>
    </row>
    <row r="586" spans="1:14" ht="28.5" outlineLevel="1">
      <c r="A586" s="184">
        <v>17</v>
      </c>
      <c r="B586" s="118">
        <v>18</v>
      </c>
      <c r="C586" s="37">
        <v>232</v>
      </c>
      <c r="D586" s="38" t="s">
        <v>289</v>
      </c>
      <c r="E586" s="37" t="s">
        <v>230</v>
      </c>
      <c r="F586" s="37" t="s">
        <v>231</v>
      </c>
      <c r="G586" s="37" t="s">
        <v>380</v>
      </c>
      <c r="H586" s="42" t="s">
        <v>232</v>
      </c>
      <c r="I586" s="40">
        <v>41103</v>
      </c>
      <c r="J586" s="65">
        <f t="shared" si="103"/>
        <v>41.857142857142854</v>
      </c>
      <c r="K586" s="40">
        <v>41396</v>
      </c>
      <c r="L586" s="52"/>
      <c r="M586" s="65" t="str">
        <f t="shared" si="108"/>
        <v>Y</v>
      </c>
      <c r="N586" s="65">
        <f t="shared" si="109"/>
        <v>17.857142857142854</v>
      </c>
    </row>
    <row r="587" spans="1:14" ht="28.5" outlineLevel="1">
      <c r="A587" s="184">
        <v>17</v>
      </c>
      <c r="B587" s="118">
        <v>17</v>
      </c>
      <c r="C587" s="37">
        <v>242</v>
      </c>
      <c r="D587" s="37" t="s">
        <v>260</v>
      </c>
      <c r="E587" s="37" t="s">
        <v>246</v>
      </c>
      <c r="F587" s="37" t="s">
        <v>261</v>
      </c>
      <c r="G587" s="37" t="s">
        <v>386</v>
      </c>
      <c r="H587" s="42" t="s">
        <v>501</v>
      </c>
      <c r="I587" s="40">
        <v>41144</v>
      </c>
      <c r="J587" s="65">
        <f t="shared" si="103"/>
        <v>35.714285714285715</v>
      </c>
      <c r="K587" s="40">
        <v>41394</v>
      </c>
      <c r="L587" s="52"/>
      <c r="M587" s="65" t="str">
        <f t="shared" si="108"/>
        <v>Y</v>
      </c>
      <c r="N587" s="65">
        <f t="shared" si="109"/>
        <v>11.714285714285715</v>
      </c>
    </row>
    <row r="588" spans="1:14" ht="71.25" outlineLevel="1">
      <c r="A588" s="184">
        <v>17</v>
      </c>
      <c r="B588" s="118">
        <v>16</v>
      </c>
      <c r="C588" s="37">
        <v>222</v>
      </c>
      <c r="D588" s="37" t="s">
        <v>198</v>
      </c>
      <c r="E588" s="37" t="s">
        <v>101</v>
      </c>
      <c r="F588" s="37" t="s">
        <v>96</v>
      </c>
      <c r="G588" s="37" t="s">
        <v>380</v>
      </c>
      <c r="H588" s="42" t="s">
        <v>199</v>
      </c>
      <c r="I588" s="40">
        <v>41073</v>
      </c>
      <c r="J588" s="65">
        <f t="shared" si="103"/>
        <v>44.428571428571431</v>
      </c>
      <c r="K588" s="50">
        <v>41384</v>
      </c>
      <c r="L588" s="52"/>
      <c r="M588" s="65" t="str">
        <f t="shared" si="108"/>
        <v>Y</v>
      </c>
      <c r="N588" s="65">
        <f t="shared" si="109"/>
        <v>20.428571428571431</v>
      </c>
    </row>
    <row r="589" spans="1:14" ht="28.5" outlineLevel="1">
      <c r="A589" s="184">
        <v>17</v>
      </c>
      <c r="B589" s="118">
        <v>15</v>
      </c>
      <c r="C589" s="37">
        <v>227</v>
      </c>
      <c r="D589" s="37" t="s">
        <v>219</v>
      </c>
      <c r="E589" s="37" t="s">
        <v>109</v>
      </c>
      <c r="F589" s="37" t="s">
        <v>220</v>
      </c>
      <c r="G589" s="37" t="s">
        <v>384</v>
      </c>
      <c r="H589" s="42" t="s">
        <v>221</v>
      </c>
      <c r="I589" s="40">
        <v>41094</v>
      </c>
      <c r="J589" s="65">
        <f t="shared" si="103"/>
        <v>41.857142857142854</v>
      </c>
      <c r="K589" s="40">
        <v>41387</v>
      </c>
      <c r="L589" s="52"/>
      <c r="M589" s="65" t="str">
        <f t="shared" si="108"/>
        <v>Y</v>
      </c>
      <c r="N589" s="65">
        <f t="shared" si="109"/>
        <v>17.857142857142854</v>
      </c>
    </row>
    <row r="590" spans="1:14" ht="85.5" outlineLevel="1">
      <c r="A590" s="184">
        <v>17</v>
      </c>
      <c r="B590" s="118">
        <v>14</v>
      </c>
      <c r="C590" s="37">
        <v>211</v>
      </c>
      <c r="D590" s="37" t="s">
        <v>250</v>
      </c>
      <c r="E590" s="37" t="s">
        <v>13</v>
      </c>
      <c r="F590" s="37" t="s">
        <v>91</v>
      </c>
      <c r="G590" s="37" t="s">
        <v>380</v>
      </c>
      <c r="H590" s="42" t="s">
        <v>294</v>
      </c>
      <c r="I590" s="40">
        <v>40991</v>
      </c>
      <c r="J590" s="65">
        <f t="shared" si="103"/>
        <v>54.571428571428569</v>
      </c>
      <c r="K590" s="40">
        <v>41373</v>
      </c>
      <c r="L590" s="52"/>
      <c r="M590" s="65" t="str">
        <f t="shared" si="108"/>
        <v>Y</v>
      </c>
      <c r="N590" s="65">
        <f t="shared" si="109"/>
        <v>30.571428571428569</v>
      </c>
    </row>
    <row r="591" spans="1:14" ht="28.5" outlineLevel="1">
      <c r="A591" s="184">
        <v>17</v>
      </c>
      <c r="B591" s="118">
        <v>13</v>
      </c>
      <c r="C591" s="37">
        <v>233</v>
      </c>
      <c r="D591" s="37" t="s">
        <v>233</v>
      </c>
      <c r="E591" s="37" t="s">
        <v>180</v>
      </c>
      <c r="F591" s="37" t="s">
        <v>17</v>
      </c>
      <c r="G591" s="37" t="s">
        <v>387</v>
      </c>
      <c r="H591" s="42" t="s">
        <v>234</v>
      </c>
      <c r="I591" s="40">
        <v>41108</v>
      </c>
      <c r="J591" s="65">
        <f t="shared" si="103"/>
        <v>37.857142857142854</v>
      </c>
      <c r="K591" s="40">
        <v>41373</v>
      </c>
      <c r="L591" s="52"/>
      <c r="M591" s="65" t="str">
        <f t="shared" si="108"/>
        <v>Y</v>
      </c>
      <c r="N591" s="65">
        <f t="shared" si="109"/>
        <v>13.857142857142854</v>
      </c>
    </row>
    <row r="592" spans="1:14" ht="42.75" outlineLevel="1">
      <c r="A592" s="184">
        <v>17</v>
      </c>
      <c r="B592" s="118">
        <v>12</v>
      </c>
      <c r="C592" s="37">
        <v>230</v>
      </c>
      <c r="D592" s="37" t="s">
        <v>227</v>
      </c>
      <c r="E592" s="37" t="s">
        <v>6</v>
      </c>
      <c r="F592" s="37" t="s">
        <v>228</v>
      </c>
      <c r="G592" s="37" t="s">
        <v>384</v>
      </c>
      <c r="H592" s="42" t="s">
        <v>229</v>
      </c>
      <c r="I592" s="40">
        <v>41100</v>
      </c>
      <c r="J592" s="65">
        <f t="shared" si="103"/>
        <v>39</v>
      </c>
      <c r="K592" s="40">
        <v>41373</v>
      </c>
      <c r="L592" s="52"/>
      <c r="M592" s="65" t="str">
        <f t="shared" si="108"/>
        <v>Y</v>
      </c>
      <c r="N592" s="65">
        <f t="shared" si="109"/>
        <v>15</v>
      </c>
    </row>
    <row r="593" spans="1:14" ht="42.75" outlineLevel="1">
      <c r="A593" s="184">
        <v>17</v>
      </c>
      <c r="B593" s="118">
        <v>11</v>
      </c>
      <c r="C593" s="37">
        <v>240</v>
      </c>
      <c r="D593" s="37" t="s">
        <v>255</v>
      </c>
      <c r="E593" s="37" t="s">
        <v>109</v>
      </c>
      <c r="F593" s="37" t="s">
        <v>256</v>
      </c>
      <c r="G593" s="37" t="s">
        <v>387</v>
      </c>
      <c r="H593" s="42" t="s">
        <v>455</v>
      </c>
      <c r="I593" s="40">
        <v>41135</v>
      </c>
      <c r="J593" s="65">
        <f t="shared" si="103"/>
        <v>31</v>
      </c>
      <c r="K593" s="40">
        <v>41352</v>
      </c>
      <c r="L593" s="52"/>
      <c r="M593" s="65" t="str">
        <f t="shared" si="108"/>
        <v>Y</v>
      </c>
      <c r="N593" s="65">
        <f t="shared" si="109"/>
        <v>7</v>
      </c>
    </row>
    <row r="594" spans="1:14" ht="42.75" outlineLevel="1">
      <c r="A594" s="184">
        <v>17</v>
      </c>
      <c r="B594" s="118">
        <v>10</v>
      </c>
      <c r="C594" s="37">
        <v>248</v>
      </c>
      <c r="D594" s="37" t="s">
        <v>274</v>
      </c>
      <c r="E594" s="37" t="s">
        <v>109</v>
      </c>
      <c r="F594" s="37" t="s">
        <v>279</v>
      </c>
      <c r="G594" s="37" t="s">
        <v>389</v>
      </c>
      <c r="H594" s="42" t="s">
        <v>282</v>
      </c>
      <c r="I594" s="40">
        <v>41180</v>
      </c>
      <c r="J594" s="65">
        <f t="shared" si="103"/>
        <v>24.571428571428573</v>
      </c>
      <c r="K594" s="40">
        <v>41352</v>
      </c>
      <c r="L594" s="52"/>
      <c r="M594" s="65" t="str">
        <f t="shared" si="108"/>
        <v>Y</v>
      </c>
      <c r="N594" s="65">
        <f t="shared" si="109"/>
        <v>0.57142857142857295</v>
      </c>
    </row>
    <row r="595" spans="1:14" ht="57" outlineLevel="1">
      <c r="A595" s="184">
        <v>17</v>
      </c>
      <c r="B595" s="118">
        <v>9</v>
      </c>
      <c r="C595" s="37">
        <v>212</v>
      </c>
      <c r="D595" s="37" t="s">
        <v>94</v>
      </c>
      <c r="E595" s="37" t="s">
        <v>95</v>
      </c>
      <c r="F595" s="37" t="s">
        <v>96</v>
      </c>
      <c r="G595" s="37" t="s">
        <v>386</v>
      </c>
      <c r="H595" s="42" t="s">
        <v>97</v>
      </c>
      <c r="I595" s="40">
        <v>41002</v>
      </c>
      <c r="J595" s="65">
        <f t="shared" si="103"/>
        <v>49</v>
      </c>
      <c r="K595" s="40">
        <v>41345</v>
      </c>
      <c r="L595" s="52"/>
      <c r="M595" s="65" t="str">
        <f t="shared" si="108"/>
        <v>Y</v>
      </c>
      <c r="N595" s="65">
        <f t="shared" si="109"/>
        <v>25</v>
      </c>
    </row>
    <row r="596" spans="1:14" ht="42.75" outlineLevel="1">
      <c r="A596" s="184">
        <v>17</v>
      </c>
      <c r="B596" s="118">
        <v>8</v>
      </c>
      <c r="C596" s="37">
        <v>234</v>
      </c>
      <c r="D596" s="37" t="s">
        <v>235</v>
      </c>
      <c r="E596" s="37" t="s">
        <v>236</v>
      </c>
      <c r="F596" s="37" t="s">
        <v>237</v>
      </c>
      <c r="G596" s="37" t="s">
        <v>417</v>
      </c>
      <c r="H596" s="42" t="s">
        <v>238</v>
      </c>
      <c r="I596" s="40">
        <v>41108</v>
      </c>
      <c r="J596" s="65">
        <f t="shared" si="103"/>
        <v>33.857142857142854</v>
      </c>
      <c r="K596" s="40">
        <v>41345</v>
      </c>
      <c r="L596" s="52"/>
      <c r="M596" s="65" t="str">
        <f t="shared" si="108"/>
        <v>Y</v>
      </c>
      <c r="N596" s="65">
        <f t="shared" si="109"/>
        <v>9.8571428571428541</v>
      </c>
    </row>
    <row r="597" spans="1:14" ht="57" outlineLevel="1">
      <c r="A597" s="184">
        <v>17</v>
      </c>
      <c r="B597" s="118">
        <v>7</v>
      </c>
      <c r="C597" s="37">
        <v>226</v>
      </c>
      <c r="D597" s="38" t="s">
        <v>288</v>
      </c>
      <c r="E597" s="37" t="s">
        <v>109</v>
      </c>
      <c r="F597" s="37" t="s">
        <v>218</v>
      </c>
      <c r="G597" s="37" t="s">
        <v>385</v>
      </c>
      <c r="H597" s="42" t="s">
        <v>412</v>
      </c>
      <c r="I597" s="40">
        <v>41093</v>
      </c>
      <c r="J597" s="65">
        <f t="shared" si="103"/>
        <v>35</v>
      </c>
      <c r="K597" s="40">
        <v>41338</v>
      </c>
      <c r="L597" s="52"/>
      <c r="M597" s="65" t="str">
        <f t="shared" si="108"/>
        <v>Y</v>
      </c>
      <c r="N597" s="65">
        <f t="shared" si="109"/>
        <v>11</v>
      </c>
    </row>
    <row r="598" spans="1:14" ht="28.5" outlineLevel="1">
      <c r="A598" s="184">
        <v>17</v>
      </c>
      <c r="B598" s="118">
        <v>6</v>
      </c>
      <c r="C598" s="37">
        <v>224</v>
      </c>
      <c r="D598" s="37" t="s">
        <v>202</v>
      </c>
      <c r="E598" s="37" t="s">
        <v>203</v>
      </c>
      <c r="F598" s="37" t="s">
        <v>204</v>
      </c>
      <c r="G598" s="37" t="s">
        <v>383</v>
      </c>
      <c r="H598" s="42" t="s">
        <v>205</v>
      </c>
      <c r="I598" s="40">
        <v>41081</v>
      </c>
      <c r="J598" s="65">
        <f t="shared" si="103"/>
        <v>34.714285714285715</v>
      </c>
      <c r="K598" s="40">
        <v>41324</v>
      </c>
      <c r="L598" s="52"/>
      <c r="M598" s="65" t="str">
        <f t="shared" si="108"/>
        <v>Y</v>
      </c>
      <c r="N598" s="65">
        <f t="shared" si="109"/>
        <v>10.714285714285715</v>
      </c>
    </row>
    <row r="599" spans="1:14" ht="42.75" outlineLevel="1">
      <c r="A599" s="184">
        <v>17</v>
      </c>
      <c r="B599" s="118">
        <v>5</v>
      </c>
      <c r="C599" s="37">
        <v>229</v>
      </c>
      <c r="D599" s="37" t="s">
        <v>224</v>
      </c>
      <c r="E599" s="37" t="s">
        <v>112</v>
      </c>
      <c r="F599" s="37" t="s">
        <v>218</v>
      </c>
      <c r="G599" s="37" t="s">
        <v>384</v>
      </c>
      <c r="H599" s="42" t="s">
        <v>225</v>
      </c>
      <c r="I599" s="40">
        <v>41096</v>
      </c>
      <c r="J599" s="65">
        <f t="shared" si="103"/>
        <v>32.571428571428569</v>
      </c>
      <c r="K599" s="40">
        <v>41324</v>
      </c>
      <c r="L599" s="218"/>
      <c r="M599" s="65" t="str">
        <f t="shared" si="108"/>
        <v>Y</v>
      </c>
      <c r="N599" s="65">
        <f t="shared" si="109"/>
        <v>8.5714285714285694</v>
      </c>
    </row>
    <row r="600" spans="1:14" ht="42.75" outlineLevel="1">
      <c r="A600" s="184">
        <v>17</v>
      </c>
      <c r="B600" s="118">
        <v>4</v>
      </c>
      <c r="C600" s="216">
        <v>221</v>
      </c>
      <c r="D600" s="216" t="s">
        <v>195</v>
      </c>
      <c r="E600" s="216" t="s">
        <v>109</v>
      </c>
      <c r="F600" s="216" t="s">
        <v>196</v>
      </c>
      <c r="G600" s="216" t="s">
        <v>386</v>
      </c>
      <c r="H600" s="214" t="s">
        <v>366</v>
      </c>
      <c r="I600" s="215">
        <v>41061</v>
      </c>
      <c r="J600" s="65">
        <f t="shared" si="103"/>
        <v>36.571428571428569</v>
      </c>
      <c r="K600" s="215">
        <v>41317</v>
      </c>
      <c r="L600" s="52"/>
      <c r="M600" s="65" t="str">
        <f t="shared" si="108"/>
        <v>Y</v>
      </c>
      <c r="N600" s="65">
        <f t="shared" si="109"/>
        <v>12.571428571428569</v>
      </c>
    </row>
    <row r="601" spans="1:14" ht="42.75" outlineLevel="1">
      <c r="A601" s="184">
        <v>17</v>
      </c>
      <c r="B601" s="118">
        <v>3</v>
      </c>
      <c r="C601" s="37">
        <v>220</v>
      </c>
      <c r="D601" s="37" t="s">
        <v>194</v>
      </c>
      <c r="E601" s="37" t="s">
        <v>109</v>
      </c>
      <c r="F601" s="37" t="s">
        <v>197</v>
      </c>
      <c r="G601" s="37" t="s">
        <v>387</v>
      </c>
      <c r="H601" s="42" t="s">
        <v>355</v>
      </c>
      <c r="I601" s="40">
        <v>41060</v>
      </c>
      <c r="J601" s="65">
        <f t="shared" si="103"/>
        <v>35.714285714285715</v>
      </c>
      <c r="K601" s="40">
        <v>41310</v>
      </c>
      <c r="L601" s="52"/>
      <c r="M601" s="65" t="str">
        <f t="shared" si="108"/>
        <v>Y</v>
      </c>
      <c r="N601" s="65">
        <f t="shared" si="109"/>
        <v>11.714285714285715</v>
      </c>
    </row>
    <row r="602" spans="1:14" ht="42.75" outlineLevel="1">
      <c r="A602" s="184">
        <v>17</v>
      </c>
      <c r="B602" s="118">
        <v>2</v>
      </c>
      <c r="C602" s="37">
        <v>225</v>
      </c>
      <c r="D602" s="37" t="s">
        <v>207</v>
      </c>
      <c r="E602" s="37" t="s">
        <v>217</v>
      </c>
      <c r="F602" s="37" t="s">
        <v>209</v>
      </c>
      <c r="G602" s="37" t="s">
        <v>386</v>
      </c>
      <c r="H602" s="42" t="s">
        <v>210</v>
      </c>
      <c r="I602" s="40">
        <v>41085</v>
      </c>
      <c r="J602" s="65">
        <f t="shared" si="103"/>
        <v>31.285714285714285</v>
      </c>
      <c r="K602" s="40">
        <v>41304</v>
      </c>
      <c r="L602" s="52"/>
      <c r="M602" s="65" t="str">
        <f t="shared" si="108"/>
        <v>Y</v>
      </c>
      <c r="N602" s="65">
        <f t="shared" si="109"/>
        <v>7.2857142857142847</v>
      </c>
    </row>
    <row r="603" spans="1:14" ht="28.5" outlineLevel="1">
      <c r="A603" s="184">
        <v>17</v>
      </c>
      <c r="B603" s="118">
        <v>1</v>
      </c>
      <c r="C603" s="37">
        <v>223</v>
      </c>
      <c r="D603" s="37" t="s">
        <v>200</v>
      </c>
      <c r="E603" s="37" t="s">
        <v>6</v>
      </c>
      <c r="F603" s="37" t="s">
        <v>201</v>
      </c>
      <c r="G603" s="37" t="s">
        <v>383</v>
      </c>
      <c r="H603" s="42" t="s">
        <v>292</v>
      </c>
      <c r="I603" s="40">
        <v>41073</v>
      </c>
      <c r="J603" s="65">
        <f t="shared" si="103"/>
        <v>32</v>
      </c>
      <c r="K603" s="40">
        <v>41297</v>
      </c>
      <c r="M603" s="65" t="str">
        <f t="shared" si="108"/>
        <v>Y</v>
      </c>
      <c r="N603" s="65">
        <f t="shared" si="109"/>
        <v>8</v>
      </c>
    </row>
    <row r="604" spans="1:14" ht="15">
      <c r="A604" s="281" t="s">
        <v>123</v>
      </c>
      <c r="B604" s="280"/>
      <c r="C604" s="280"/>
      <c r="D604" s="280"/>
      <c r="E604" s="280"/>
      <c r="F604" s="280"/>
      <c r="G604" s="280"/>
      <c r="H604" s="280"/>
      <c r="I604" s="280"/>
      <c r="J604" s="280"/>
      <c r="K604" s="327"/>
      <c r="L604" s="280"/>
      <c r="M604" s="56"/>
      <c r="N604" s="282"/>
    </row>
    <row r="605" spans="1:14" ht="57" outlineLevel="1">
      <c r="A605" s="118">
        <v>16</v>
      </c>
      <c r="B605" s="118">
        <v>50</v>
      </c>
      <c r="C605" s="37">
        <v>239</v>
      </c>
      <c r="D605" s="37" t="s">
        <v>252</v>
      </c>
      <c r="E605" s="37" t="s">
        <v>6</v>
      </c>
      <c r="F605" s="37" t="s">
        <v>253</v>
      </c>
      <c r="G605" s="37" t="s">
        <v>385</v>
      </c>
      <c r="H605" s="42" t="s">
        <v>254</v>
      </c>
      <c r="I605" s="40">
        <v>41135</v>
      </c>
      <c r="J605" s="65">
        <f t="shared" si="103"/>
        <v>22.142857142857142</v>
      </c>
      <c r="K605" s="40">
        <v>41290</v>
      </c>
      <c r="M605" s="65" t="str">
        <f t="shared" si="108"/>
        <v>N</v>
      </c>
      <c r="N605" s="65" t="str">
        <f t="shared" si="109"/>
        <v>-</v>
      </c>
    </row>
    <row r="606" spans="1:14" ht="28.5" outlineLevel="1">
      <c r="A606" s="118">
        <v>16</v>
      </c>
      <c r="B606" s="118">
        <v>49</v>
      </c>
      <c r="C606" s="37">
        <v>125</v>
      </c>
      <c r="D606" s="37" t="s">
        <v>9</v>
      </c>
      <c r="E606" s="37" t="s">
        <v>109</v>
      </c>
      <c r="F606" s="37" t="s">
        <v>10</v>
      </c>
      <c r="G606" s="37"/>
      <c r="H606" s="42" t="s">
        <v>11</v>
      </c>
      <c r="I606" s="40">
        <v>40336</v>
      </c>
      <c r="J606" s="65">
        <f t="shared" si="103"/>
        <v>132.14285714285714</v>
      </c>
      <c r="K606" s="40">
        <v>41261</v>
      </c>
      <c r="M606" s="65" t="str">
        <f t="shared" si="108"/>
        <v>Y</v>
      </c>
      <c r="N606" s="65">
        <f t="shared" si="109"/>
        <v>108.14285714285714</v>
      </c>
    </row>
    <row r="607" spans="1:14" ht="42.75" outlineLevel="1">
      <c r="A607" s="118">
        <v>16</v>
      </c>
      <c r="B607" s="118">
        <v>48</v>
      </c>
      <c r="C607" s="37">
        <v>219</v>
      </c>
      <c r="D607" s="37" t="s">
        <v>191</v>
      </c>
      <c r="E607" s="37" t="s">
        <v>109</v>
      </c>
      <c r="F607" s="37" t="s">
        <v>192</v>
      </c>
      <c r="G607" s="37"/>
      <c r="H607" s="42" t="s">
        <v>322</v>
      </c>
      <c r="I607" s="40">
        <v>41040</v>
      </c>
      <c r="J607" s="65">
        <f t="shared" si="103"/>
        <v>29.714285714285715</v>
      </c>
      <c r="K607" s="40">
        <v>41248</v>
      </c>
      <c r="M607" s="65" t="str">
        <f t="shared" si="108"/>
        <v>Y</v>
      </c>
      <c r="N607" s="65">
        <f t="shared" si="109"/>
        <v>5.7142857142857153</v>
      </c>
    </row>
    <row r="608" spans="1:14" ht="71.25" outlineLevel="1">
      <c r="A608" s="118">
        <v>16</v>
      </c>
      <c r="B608" s="118">
        <v>47</v>
      </c>
      <c r="C608" s="37">
        <v>213</v>
      </c>
      <c r="D608" s="37" t="s">
        <v>98</v>
      </c>
      <c r="E608" s="37" t="s">
        <v>109</v>
      </c>
      <c r="F608" s="37" t="s">
        <v>99</v>
      </c>
      <c r="G608" s="37"/>
      <c r="H608" s="42" t="s">
        <v>348</v>
      </c>
      <c r="I608" s="40">
        <v>41002</v>
      </c>
      <c r="J608" s="65">
        <f t="shared" si="103"/>
        <v>35.142857142857146</v>
      </c>
      <c r="K608" s="40">
        <v>41248</v>
      </c>
      <c r="M608" s="65" t="str">
        <f t="shared" si="108"/>
        <v>Y</v>
      </c>
      <c r="N608" s="65">
        <f t="shared" si="109"/>
        <v>11.142857142857146</v>
      </c>
    </row>
    <row r="609" spans="1:14" ht="42.75" outlineLevel="1">
      <c r="A609" s="118">
        <v>16</v>
      </c>
      <c r="B609" s="118">
        <v>46</v>
      </c>
      <c r="C609" s="37">
        <v>205</v>
      </c>
      <c r="D609" s="37" t="s">
        <v>74</v>
      </c>
      <c r="E609" s="37" t="s">
        <v>112</v>
      </c>
      <c r="F609" s="37" t="s">
        <v>75</v>
      </c>
      <c r="G609" s="37"/>
      <c r="H609" s="42" t="s">
        <v>76</v>
      </c>
      <c r="I609" s="40">
        <v>40933</v>
      </c>
      <c r="J609" s="65">
        <f t="shared" si="103"/>
        <v>44</v>
      </c>
      <c r="K609" s="40">
        <v>41241</v>
      </c>
      <c r="M609" s="65" t="str">
        <f t="shared" si="108"/>
        <v>Y</v>
      </c>
      <c r="N609" s="65">
        <f t="shared" si="109"/>
        <v>20</v>
      </c>
    </row>
    <row r="610" spans="1:14" ht="28.5" outlineLevel="1">
      <c r="A610" s="118">
        <v>16</v>
      </c>
      <c r="B610" s="118">
        <v>45</v>
      </c>
      <c r="C610" s="37">
        <v>197</v>
      </c>
      <c r="D610" s="37" t="s">
        <v>69</v>
      </c>
      <c r="E610" s="37" t="s">
        <v>6</v>
      </c>
      <c r="F610" s="37" t="s">
        <v>70</v>
      </c>
      <c r="G610" s="37"/>
      <c r="H610" s="42" t="s">
        <v>71</v>
      </c>
      <c r="I610" s="40">
        <v>40927</v>
      </c>
      <c r="J610" s="65">
        <f t="shared" si="103"/>
        <v>44.857142857142854</v>
      </c>
      <c r="K610" s="40">
        <v>41241</v>
      </c>
      <c r="M610" s="65" t="str">
        <f t="shared" si="108"/>
        <v>Y</v>
      </c>
      <c r="N610" s="65">
        <f t="shared" si="109"/>
        <v>20.857142857142854</v>
      </c>
    </row>
    <row r="611" spans="1:14" ht="28.5" outlineLevel="1">
      <c r="A611" s="118">
        <v>16</v>
      </c>
      <c r="B611" s="118">
        <v>44</v>
      </c>
      <c r="C611" s="37">
        <v>196</v>
      </c>
      <c r="D611" s="37" t="s">
        <v>49</v>
      </c>
      <c r="E611" s="37" t="s">
        <v>112</v>
      </c>
      <c r="F611" s="37" t="s">
        <v>50</v>
      </c>
      <c r="G611" s="37"/>
      <c r="H611" s="42" t="s">
        <v>51</v>
      </c>
      <c r="I611" s="40">
        <v>40885</v>
      </c>
      <c r="J611" s="65">
        <f t="shared" si="103"/>
        <v>49.857142857142854</v>
      </c>
      <c r="K611" s="40">
        <v>41234</v>
      </c>
      <c r="M611" s="65" t="str">
        <f t="shared" si="108"/>
        <v>Y</v>
      </c>
      <c r="N611" s="65">
        <f t="shared" si="109"/>
        <v>25.857142857142854</v>
      </c>
    </row>
    <row r="612" spans="1:14" ht="28.5" outlineLevel="1">
      <c r="A612" s="118">
        <v>16</v>
      </c>
      <c r="B612" s="118">
        <v>43</v>
      </c>
      <c r="C612" s="37">
        <v>210</v>
      </c>
      <c r="D612" s="37" t="s">
        <v>88</v>
      </c>
      <c r="E612" s="37" t="s">
        <v>31</v>
      </c>
      <c r="F612" s="37" t="s">
        <v>89</v>
      </c>
      <c r="G612" s="37"/>
      <c r="H612" s="42" t="s">
        <v>90</v>
      </c>
      <c r="I612" s="40">
        <v>40975</v>
      </c>
      <c r="J612" s="65">
        <f t="shared" si="103"/>
        <v>36</v>
      </c>
      <c r="K612" s="40">
        <v>41227</v>
      </c>
      <c r="M612" s="65" t="str">
        <f t="shared" si="108"/>
        <v>Y</v>
      </c>
      <c r="N612" s="65">
        <f t="shared" si="109"/>
        <v>12</v>
      </c>
    </row>
    <row r="613" spans="1:14" ht="42.75" outlineLevel="1">
      <c r="A613" s="118">
        <v>16</v>
      </c>
      <c r="B613" s="118">
        <v>42</v>
      </c>
      <c r="C613" s="37">
        <v>208</v>
      </c>
      <c r="D613" s="37" t="s">
        <v>83</v>
      </c>
      <c r="E613" s="37" t="s">
        <v>13</v>
      </c>
      <c r="F613" s="37" t="s">
        <v>84</v>
      </c>
      <c r="G613" s="37"/>
      <c r="H613" s="42" t="s">
        <v>295</v>
      </c>
      <c r="I613" s="40">
        <v>40961</v>
      </c>
      <c r="J613" s="65">
        <f t="shared" si="103"/>
        <v>43.142857142857146</v>
      </c>
      <c r="K613" s="40">
        <v>41263</v>
      </c>
      <c r="L613" s="219" t="s">
        <v>374</v>
      </c>
      <c r="M613" s="65" t="str">
        <f t="shared" si="108"/>
        <v>Y</v>
      </c>
      <c r="N613" s="65">
        <f t="shared" si="109"/>
        <v>19.142857142857146</v>
      </c>
    </row>
    <row r="614" spans="1:14" ht="42.75" outlineLevel="1">
      <c r="A614" s="118">
        <v>16</v>
      </c>
      <c r="B614" s="118">
        <v>41</v>
      </c>
      <c r="C614" s="37">
        <v>209</v>
      </c>
      <c r="D614" s="37" t="s">
        <v>85</v>
      </c>
      <c r="E614" s="37" t="s">
        <v>6</v>
      </c>
      <c r="F614" s="37" t="s">
        <v>86</v>
      </c>
      <c r="G614" s="37"/>
      <c r="H614" s="42" t="s">
        <v>87</v>
      </c>
      <c r="I614" s="40">
        <v>40975</v>
      </c>
      <c r="J614" s="65">
        <f t="shared" si="103"/>
        <v>35</v>
      </c>
      <c r="K614" s="40">
        <v>41220</v>
      </c>
      <c r="M614" s="65" t="str">
        <f t="shared" si="108"/>
        <v>Y</v>
      </c>
      <c r="N614" s="65">
        <f t="shared" si="109"/>
        <v>11</v>
      </c>
    </row>
    <row r="615" spans="1:14" ht="42.75" outlineLevel="1">
      <c r="A615" s="118">
        <v>16</v>
      </c>
      <c r="B615" s="118">
        <v>40</v>
      </c>
      <c r="C615" s="37">
        <v>218</v>
      </c>
      <c r="D615" s="37" t="s">
        <v>188</v>
      </c>
      <c r="E615" s="37" t="s">
        <v>109</v>
      </c>
      <c r="F615" s="37" t="s">
        <v>189</v>
      </c>
      <c r="G615" s="37"/>
      <c r="H615" s="42" t="s">
        <v>190</v>
      </c>
      <c r="I615" s="40">
        <v>41038</v>
      </c>
      <c r="J615" s="65">
        <f t="shared" si="103"/>
        <v>25</v>
      </c>
      <c r="K615" s="40">
        <v>41213</v>
      </c>
      <c r="M615" s="65" t="str">
        <f t="shared" si="108"/>
        <v>Y</v>
      </c>
      <c r="N615" s="65">
        <f t="shared" si="109"/>
        <v>1</v>
      </c>
    </row>
    <row r="616" spans="1:14" ht="42.75" outlineLevel="1">
      <c r="A616" s="118">
        <v>16</v>
      </c>
      <c r="B616" s="118">
        <v>39</v>
      </c>
      <c r="C616" s="37">
        <v>231</v>
      </c>
      <c r="D616" s="38" t="s">
        <v>287</v>
      </c>
      <c r="E616" s="37" t="s">
        <v>109</v>
      </c>
      <c r="F616" s="37" t="s">
        <v>226</v>
      </c>
      <c r="G616" s="37"/>
      <c r="H616" s="42" t="s">
        <v>293</v>
      </c>
      <c r="I616" s="40">
        <v>41101</v>
      </c>
      <c r="J616" s="65">
        <f t="shared" si="103"/>
        <v>15</v>
      </c>
      <c r="K616" s="40">
        <v>41206</v>
      </c>
      <c r="M616" s="65" t="str">
        <f t="shared" si="108"/>
        <v>N</v>
      </c>
      <c r="N616" s="65" t="str">
        <f t="shared" si="109"/>
        <v>-</v>
      </c>
    </row>
    <row r="617" spans="1:14" ht="42.75" outlineLevel="1">
      <c r="A617" s="118">
        <v>16</v>
      </c>
      <c r="B617" s="118">
        <v>38</v>
      </c>
      <c r="C617" s="37">
        <v>200</v>
      </c>
      <c r="D617" s="37" t="s">
        <v>55</v>
      </c>
      <c r="E617" s="37" t="s">
        <v>6</v>
      </c>
      <c r="F617" s="37" t="s">
        <v>54</v>
      </c>
      <c r="G617" s="37"/>
      <c r="H617" s="42" t="s">
        <v>56</v>
      </c>
      <c r="I617" s="40">
        <v>40893</v>
      </c>
      <c r="J617" s="65">
        <f t="shared" si="103"/>
        <v>42.714285714285715</v>
      </c>
      <c r="K617" s="40">
        <v>41192</v>
      </c>
      <c r="M617" s="65" t="str">
        <f t="shared" si="108"/>
        <v>Y</v>
      </c>
      <c r="N617" s="65">
        <f t="shared" si="109"/>
        <v>18.714285714285715</v>
      </c>
    </row>
    <row r="618" spans="1:14" ht="42.75" outlineLevel="1">
      <c r="A618" s="118">
        <v>16</v>
      </c>
      <c r="B618" s="118">
        <v>37</v>
      </c>
      <c r="C618" s="37">
        <v>202</v>
      </c>
      <c r="D618" s="37" t="s">
        <v>60</v>
      </c>
      <c r="E618" s="37" t="s">
        <v>13</v>
      </c>
      <c r="F618" s="37" t="s">
        <v>61</v>
      </c>
      <c r="G618" s="37"/>
      <c r="H618" s="42" t="s">
        <v>62</v>
      </c>
      <c r="I618" s="40">
        <v>40901</v>
      </c>
      <c r="J618" s="65">
        <f t="shared" si="103"/>
        <v>40.571428571428569</v>
      </c>
      <c r="K618" s="40">
        <v>41185</v>
      </c>
      <c r="M618" s="65" t="str">
        <f t="shared" si="108"/>
        <v>Y</v>
      </c>
      <c r="N618" s="65">
        <f t="shared" si="109"/>
        <v>16.571428571428569</v>
      </c>
    </row>
    <row r="619" spans="1:14" ht="42.75" outlineLevel="1">
      <c r="A619" s="118">
        <v>16</v>
      </c>
      <c r="B619" s="118">
        <v>36</v>
      </c>
      <c r="C619" s="37">
        <v>216</v>
      </c>
      <c r="D619" s="37" t="s">
        <v>108</v>
      </c>
      <c r="E619" s="37" t="s">
        <v>109</v>
      </c>
      <c r="F619" s="37" t="s">
        <v>110</v>
      </c>
      <c r="G619" s="37"/>
      <c r="H619" s="42" t="s">
        <v>182</v>
      </c>
      <c r="I619" s="40">
        <v>41015</v>
      </c>
      <c r="J619" s="65">
        <f t="shared" si="103"/>
        <v>24.285714285714285</v>
      </c>
      <c r="K619" s="40">
        <v>41185</v>
      </c>
      <c r="M619" s="65" t="str">
        <f t="shared" ref="M619:M654" si="110">IF(J619&gt;24,"Y","N")</f>
        <v>Y</v>
      </c>
      <c r="N619" s="65">
        <f t="shared" ref="N619:N654" si="111">IF(M619="Y",J619-24,"-")</f>
        <v>0.2857142857142847</v>
      </c>
    </row>
    <row r="620" spans="1:14" ht="42.75" outlineLevel="1">
      <c r="A620" s="118">
        <v>16</v>
      </c>
      <c r="B620" s="118">
        <v>35</v>
      </c>
      <c r="C620" s="37">
        <v>206</v>
      </c>
      <c r="D620" s="37" t="s">
        <v>77</v>
      </c>
      <c r="E620" s="37" t="s">
        <v>31</v>
      </c>
      <c r="F620" s="37" t="s">
        <v>78</v>
      </c>
      <c r="G620" s="37"/>
      <c r="H620" s="210" t="s">
        <v>79</v>
      </c>
      <c r="I620" s="40">
        <v>40942</v>
      </c>
      <c r="J620" s="65">
        <f t="shared" si="103"/>
        <v>32.714285714285715</v>
      </c>
      <c r="K620" s="40">
        <v>41171</v>
      </c>
      <c r="M620" s="65" t="str">
        <f t="shared" si="110"/>
        <v>Y</v>
      </c>
      <c r="N620" s="65">
        <f t="shared" si="111"/>
        <v>8.7142857142857153</v>
      </c>
    </row>
    <row r="621" spans="1:14" ht="42.75" outlineLevel="1">
      <c r="A621" s="118">
        <v>16</v>
      </c>
      <c r="B621" s="118">
        <v>34</v>
      </c>
      <c r="C621" s="37">
        <v>187</v>
      </c>
      <c r="D621" s="37" t="s">
        <v>37</v>
      </c>
      <c r="E621" s="37" t="s">
        <v>112</v>
      </c>
      <c r="F621" s="37" t="s">
        <v>38</v>
      </c>
      <c r="G621" s="37"/>
      <c r="H621" s="210" t="s">
        <v>39</v>
      </c>
      <c r="I621" s="40">
        <v>40805</v>
      </c>
      <c r="J621" s="65">
        <f t="shared" si="103"/>
        <v>52.285714285714285</v>
      </c>
      <c r="K621" s="40">
        <v>41171</v>
      </c>
      <c r="M621" s="65" t="str">
        <f t="shared" si="110"/>
        <v>Y</v>
      </c>
      <c r="N621" s="65">
        <f t="shared" si="111"/>
        <v>28.285714285714285</v>
      </c>
    </row>
    <row r="622" spans="1:14" ht="42.75" outlineLevel="1">
      <c r="A622" s="118">
        <v>16</v>
      </c>
      <c r="B622" s="118">
        <v>33</v>
      </c>
      <c r="C622" s="37">
        <v>217</v>
      </c>
      <c r="D622" s="38" t="s">
        <v>290</v>
      </c>
      <c r="E622" s="37" t="s">
        <v>180</v>
      </c>
      <c r="F622" s="37" t="s">
        <v>181</v>
      </c>
      <c r="G622" s="37"/>
      <c r="H622" s="42" t="s">
        <v>183</v>
      </c>
      <c r="I622" s="40">
        <v>41019</v>
      </c>
      <c r="J622" s="65">
        <f t="shared" si="103"/>
        <v>19.714285714285715</v>
      </c>
      <c r="K622" s="40">
        <v>41157</v>
      </c>
      <c r="M622" s="65" t="str">
        <f t="shared" si="110"/>
        <v>N</v>
      </c>
      <c r="N622" s="65" t="str">
        <f t="shared" si="111"/>
        <v>-</v>
      </c>
    </row>
    <row r="623" spans="1:14" ht="42.75" outlineLevel="1">
      <c r="A623" s="118">
        <v>16</v>
      </c>
      <c r="B623" s="118">
        <v>32</v>
      </c>
      <c r="C623" s="33">
        <v>203</v>
      </c>
      <c r="D623" s="70" t="s">
        <v>63</v>
      </c>
      <c r="E623" s="70" t="s">
        <v>112</v>
      </c>
      <c r="F623" s="70" t="s">
        <v>64</v>
      </c>
      <c r="G623" s="70"/>
      <c r="H623" s="74" t="s">
        <v>65</v>
      </c>
      <c r="I623" s="145">
        <v>40926</v>
      </c>
      <c r="J623" s="65">
        <f t="shared" ref="J623:J636" si="112">(K623-I623)/7</f>
        <v>28</v>
      </c>
      <c r="K623" s="72">
        <v>41122</v>
      </c>
      <c r="M623" s="65" t="str">
        <f t="shared" si="110"/>
        <v>Y</v>
      </c>
      <c r="N623" s="65">
        <f t="shared" si="111"/>
        <v>4</v>
      </c>
    </row>
    <row r="624" spans="1:14" s="221" customFormat="1" ht="28.5" outlineLevel="1">
      <c r="A624" s="118">
        <v>16</v>
      </c>
      <c r="B624" s="118">
        <v>31</v>
      </c>
      <c r="C624" s="33">
        <v>195</v>
      </c>
      <c r="D624" s="70" t="s">
        <v>46</v>
      </c>
      <c r="E624" s="70" t="s">
        <v>6</v>
      </c>
      <c r="F624" s="70" t="s">
        <v>47</v>
      </c>
      <c r="G624" s="70"/>
      <c r="H624" s="74" t="s">
        <v>48</v>
      </c>
      <c r="I624" s="145">
        <v>40884</v>
      </c>
      <c r="J624" s="65">
        <f t="shared" si="112"/>
        <v>33</v>
      </c>
      <c r="K624" s="72">
        <v>41115</v>
      </c>
      <c r="L624" s="220"/>
      <c r="M624" s="65" t="str">
        <f t="shared" si="110"/>
        <v>Y</v>
      </c>
      <c r="N624" s="65">
        <f t="shared" si="111"/>
        <v>9</v>
      </c>
    </row>
    <row r="625" spans="1:14" ht="28.5" outlineLevel="1" collapsed="1">
      <c r="A625" s="118">
        <v>16</v>
      </c>
      <c r="B625" s="118">
        <v>30</v>
      </c>
      <c r="C625" s="33">
        <v>201</v>
      </c>
      <c r="D625" s="70" t="s">
        <v>57</v>
      </c>
      <c r="E625" s="70" t="s">
        <v>112</v>
      </c>
      <c r="F625" s="70" t="s">
        <v>58</v>
      </c>
      <c r="G625" s="70"/>
      <c r="H625" s="74" t="s">
        <v>59</v>
      </c>
      <c r="I625" s="145">
        <v>40896</v>
      </c>
      <c r="J625" s="65">
        <f t="shared" si="112"/>
        <v>28.285714285714285</v>
      </c>
      <c r="K625" s="72">
        <v>41094</v>
      </c>
      <c r="M625" s="65" t="str">
        <f t="shared" si="110"/>
        <v>Y</v>
      </c>
      <c r="N625" s="65">
        <f t="shared" si="111"/>
        <v>4.2857142857142847</v>
      </c>
    </row>
    <row r="626" spans="1:14" ht="28.5" outlineLevel="1">
      <c r="A626" s="118">
        <v>16</v>
      </c>
      <c r="B626" s="118">
        <v>29</v>
      </c>
      <c r="C626" s="33">
        <v>194</v>
      </c>
      <c r="D626" s="70" t="s">
        <v>43</v>
      </c>
      <c r="E626" s="70" t="s">
        <v>109</v>
      </c>
      <c r="F626" s="70" t="s">
        <v>44</v>
      </c>
      <c r="G626" s="70"/>
      <c r="H626" s="74" t="s">
        <v>45</v>
      </c>
      <c r="I626" s="145">
        <v>40882</v>
      </c>
      <c r="J626" s="222">
        <f t="shared" si="112"/>
        <v>27.285714285714285</v>
      </c>
      <c r="K626" s="72">
        <v>41073</v>
      </c>
      <c r="M626" s="65" t="str">
        <f t="shared" si="110"/>
        <v>Y</v>
      </c>
      <c r="N626" s="65">
        <f t="shared" si="111"/>
        <v>3.2857142857142847</v>
      </c>
    </row>
    <row r="627" spans="1:14" ht="42.75" outlineLevel="1">
      <c r="A627" s="118">
        <v>16</v>
      </c>
      <c r="B627" s="118">
        <v>28</v>
      </c>
      <c r="C627" s="33">
        <v>199</v>
      </c>
      <c r="D627" s="70" t="s">
        <v>52</v>
      </c>
      <c r="E627" s="70" t="s">
        <v>31</v>
      </c>
      <c r="F627" s="70" t="s">
        <v>53</v>
      </c>
      <c r="G627" s="70"/>
      <c r="H627" s="74" t="s">
        <v>193</v>
      </c>
      <c r="I627" s="145">
        <v>40892</v>
      </c>
      <c r="J627" s="222">
        <f t="shared" si="112"/>
        <v>25.857142857142858</v>
      </c>
      <c r="K627" s="72">
        <v>41073</v>
      </c>
      <c r="M627" s="65" t="str">
        <f t="shared" si="110"/>
        <v>Y</v>
      </c>
      <c r="N627" s="65">
        <f t="shared" si="111"/>
        <v>1.8571428571428577</v>
      </c>
    </row>
    <row r="628" spans="1:14" ht="28.5" outlineLevel="1">
      <c r="A628" s="118">
        <v>16</v>
      </c>
      <c r="B628" s="118">
        <v>27</v>
      </c>
      <c r="C628" s="33">
        <v>165</v>
      </c>
      <c r="D628" s="33" t="s">
        <v>19</v>
      </c>
      <c r="E628" s="33" t="s">
        <v>112</v>
      </c>
      <c r="F628" s="37" t="s">
        <v>22</v>
      </c>
      <c r="G628" s="37"/>
      <c r="H628" s="210" t="s">
        <v>23</v>
      </c>
      <c r="I628" s="223">
        <v>40626</v>
      </c>
      <c r="J628" s="222">
        <f t="shared" si="112"/>
        <v>62.857142857142854</v>
      </c>
      <c r="K628" s="113">
        <v>41066</v>
      </c>
      <c r="M628" s="65" t="str">
        <f t="shared" si="110"/>
        <v>Y</v>
      </c>
      <c r="N628" s="65">
        <f t="shared" si="111"/>
        <v>38.857142857142854</v>
      </c>
    </row>
    <row r="629" spans="1:14" ht="42.75" outlineLevel="1">
      <c r="A629" s="118">
        <v>16</v>
      </c>
      <c r="B629" s="118">
        <v>26</v>
      </c>
      <c r="C629" s="224">
        <v>184</v>
      </c>
      <c r="D629" s="157" t="s">
        <v>34</v>
      </c>
      <c r="E629" s="157" t="s">
        <v>112</v>
      </c>
      <c r="F629" s="157" t="s">
        <v>35</v>
      </c>
      <c r="G629" s="157"/>
      <c r="H629" s="225" t="s">
        <v>36</v>
      </c>
      <c r="I629" s="159">
        <v>40756</v>
      </c>
      <c r="J629" s="222">
        <f>(K629-I629)/7</f>
        <v>43.285714285714285</v>
      </c>
      <c r="K629" s="161">
        <v>41059</v>
      </c>
      <c r="M629" s="65" t="str">
        <f t="shared" si="110"/>
        <v>Y</v>
      </c>
      <c r="N629" s="65">
        <f t="shared" si="111"/>
        <v>19.285714285714285</v>
      </c>
    </row>
    <row r="630" spans="1:14" ht="42.75" outlineLevel="1">
      <c r="A630" s="118">
        <v>16</v>
      </c>
      <c r="B630" s="118">
        <v>25</v>
      </c>
      <c r="C630" s="33">
        <v>174</v>
      </c>
      <c r="D630" s="70" t="s">
        <v>24</v>
      </c>
      <c r="E630" s="70" t="s">
        <v>109</v>
      </c>
      <c r="F630" s="70" t="s">
        <v>25</v>
      </c>
      <c r="G630" s="70"/>
      <c r="H630" s="74" t="s">
        <v>26</v>
      </c>
      <c r="I630" s="145">
        <v>40711</v>
      </c>
      <c r="J630" s="222">
        <f t="shared" si="112"/>
        <v>49.714285714285715</v>
      </c>
      <c r="K630" s="72">
        <v>41059</v>
      </c>
      <c r="M630" s="65" t="str">
        <f t="shared" si="110"/>
        <v>Y</v>
      </c>
      <c r="N630" s="65">
        <f t="shared" si="111"/>
        <v>25.714285714285715</v>
      </c>
    </row>
    <row r="631" spans="1:14" ht="28.5" outlineLevel="1">
      <c r="A631" s="118">
        <v>16</v>
      </c>
      <c r="B631" s="118">
        <v>24</v>
      </c>
      <c r="C631" s="33">
        <v>207</v>
      </c>
      <c r="D631" s="70" t="s">
        <v>80</v>
      </c>
      <c r="E631" s="70" t="s">
        <v>6</v>
      </c>
      <c r="F631" s="70" t="s">
        <v>81</v>
      </c>
      <c r="G631" s="70"/>
      <c r="H631" s="74" t="s">
        <v>82</v>
      </c>
      <c r="I631" s="145">
        <v>40947</v>
      </c>
      <c r="J631" s="160">
        <f t="shared" si="112"/>
        <v>15</v>
      </c>
      <c r="K631" s="72">
        <v>41052</v>
      </c>
      <c r="M631" s="65" t="str">
        <f t="shared" si="110"/>
        <v>N</v>
      </c>
      <c r="N631" s="65" t="str">
        <f t="shared" si="111"/>
        <v>-</v>
      </c>
    </row>
    <row r="632" spans="1:14" ht="42.75" outlineLevel="1">
      <c r="A632" s="118">
        <v>16</v>
      </c>
      <c r="B632" s="118">
        <v>23</v>
      </c>
      <c r="C632" s="33">
        <v>179</v>
      </c>
      <c r="D632" s="70" t="s">
        <v>27</v>
      </c>
      <c r="E632" s="70" t="s">
        <v>13</v>
      </c>
      <c r="F632" s="70" t="s">
        <v>28</v>
      </c>
      <c r="G632" s="70"/>
      <c r="H632" s="74" t="s">
        <v>29</v>
      </c>
      <c r="I632" s="138">
        <v>40736</v>
      </c>
      <c r="J632" s="222">
        <f t="shared" si="112"/>
        <v>43.142857142857146</v>
      </c>
      <c r="K632" s="72">
        <v>41038</v>
      </c>
      <c r="M632" s="65" t="str">
        <f t="shared" si="110"/>
        <v>Y</v>
      </c>
      <c r="N632" s="65">
        <f t="shared" si="111"/>
        <v>19.142857142857146</v>
      </c>
    </row>
    <row r="633" spans="1:14" ht="28.5" outlineLevel="1">
      <c r="A633" s="118">
        <v>16</v>
      </c>
      <c r="B633" s="118">
        <v>22</v>
      </c>
      <c r="C633" s="33">
        <v>145</v>
      </c>
      <c r="D633" s="70" t="s">
        <v>12</v>
      </c>
      <c r="E633" s="70" t="s">
        <v>13</v>
      </c>
      <c r="F633" s="70" t="s">
        <v>14</v>
      </c>
      <c r="G633" s="70"/>
      <c r="H633" s="74" t="s">
        <v>15</v>
      </c>
      <c r="I633" s="138">
        <v>40460</v>
      </c>
      <c r="J633" s="222">
        <f t="shared" si="112"/>
        <v>82.571428571428569</v>
      </c>
      <c r="K633" s="72">
        <v>41038</v>
      </c>
      <c r="M633" s="65" t="str">
        <f t="shared" si="110"/>
        <v>Y</v>
      </c>
      <c r="N633" s="65">
        <f t="shared" si="111"/>
        <v>58.571428571428569</v>
      </c>
    </row>
    <row r="634" spans="1:14" ht="42.75" outlineLevel="1">
      <c r="A634" s="118">
        <v>16</v>
      </c>
      <c r="B634" s="118">
        <v>21</v>
      </c>
      <c r="C634" s="33">
        <v>158</v>
      </c>
      <c r="D634" s="70" t="s">
        <v>16</v>
      </c>
      <c r="E634" s="70" t="s">
        <v>13</v>
      </c>
      <c r="F634" s="70" t="s">
        <v>17</v>
      </c>
      <c r="G634" s="70"/>
      <c r="H634" s="74" t="s">
        <v>18</v>
      </c>
      <c r="I634" s="138">
        <v>40577</v>
      </c>
      <c r="J634" s="222">
        <f t="shared" si="112"/>
        <v>64.857142857142861</v>
      </c>
      <c r="K634" s="72">
        <v>41031</v>
      </c>
      <c r="M634" s="65" t="str">
        <f t="shared" si="110"/>
        <v>Y</v>
      </c>
      <c r="N634" s="65">
        <f t="shared" si="111"/>
        <v>40.857142857142861</v>
      </c>
    </row>
    <row r="635" spans="1:14" ht="28.5" outlineLevel="1">
      <c r="A635" s="118">
        <v>16</v>
      </c>
      <c r="B635" s="118">
        <v>20</v>
      </c>
      <c r="C635" s="33">
        <v>204</v>
      </c>
      <c r="D635" s="70" t="s">
        <v>72</v>
      </c>
      <c r="E635" s="70" t="s">
        <v>31</v>
      </c>
      <c r="F635" s="70" t="s">
        <v>73</v>
      </c>
      <c r="G635" s="70"/>
      <c r="H635" s="74" t="s">
        <v>93</v>
      </c>
      <c r="I635" s="138">
        <v>40931</v>
      </c>
      <c r="J635" s="222">
        <f t="shared" si="112"/>
        <v>13.285714285714286</v>
      </c>
      <c r="K635" s="72">
        <v>41024</v>
      </c>
      <c r="M635" s="65" t="str">
        <f t="shared" si="110"/>
        <v>N</v>
      </c>
      <c r="N635" s="65" t="str">
        <f t="shared" si="111"/>
        <v>-</v>
      </c>
    </row>
    <row r="636" spans="1:14" ht="28.5" outlineLevel="1">
      <c r="A636" s="118">
        <v>16</v>
      </c>
      <c r="B636" s="118">
        <v>19</v>
      </c>
      <c r="C636" s="33">
        <v>182</v>
      </c>
      <c r="D636" s="70" t="s">
        <v>30</v>
      </c>
      <c r="E636" s="70" t="s">
        <v>31</v>
      </c>
      <c r="F636" s="70" t="s">
        <v>32</v>
      </c>
      <c r="G636" s="70"/>
      <c r="H636" s="74" t="s">
        <v>33</v>
      </c>
      <c r="I636" s="138">
        <v>40745</v>
      </c>
      <c r="J636" s="222">
        <f t="shared" si="112"/>
        <v>39.857142857142854</v>
      </c>
      <c r="K636" s="72">
        <v>41024</v>
      </c>
      <c r="M636" s="65" t="str">
        <f t="shared" si="110"/>
        <v>Y</v>
      </c>
      <c r="N636" s="65">
        <f t="shared" si="111"/>
        <v>15.857142857142854</v>
      </c>
    </row>
    <row r="637" spans="1:14" ht="71.25" outlineLevel="1">
      <c r="A637" s="118">
        <v>16</v>
      </c>
      <c r="B637" s="118">
        <v>18</v>
      </c>
      <c r="C637" s="70" t="s">
        <v>117</v>
      </c>
      <c r="D637" s="70" t="s">
        <v>118</v>
      </c>
      <c r="E637" s="70" t="s">
        <v>530</v>
      </c>
      <c r="F637" s="187" t="s">
        <v>119</v>
      </c>
      <c r="G637" s="187"/>
      <c r="H637" s="226" t="s">
        <v>120</v>
      </c>
      <c r="I637" s="138">
        <v>40889</v>
      </c>
      <c r="J637" s="222">
        <f>(K637-I637)/7</f>
        <v>19.285714285714285</v>
      </c>
      <c r="K637" s="72">
        <v>41024</v>
      </c>
      <c r="M637" s="65" t="str">
        <f t="shared" si="110"/>
        <v>N</v>
      </c>
      <c r="N637" s="65" t="str">
        <f t="shared" si="111"/>
        <v>-</v>
      </c>
    </row>
    <row r="638" spans="1:14" ht="42.75" outlineLevel="1">
      <c r="A638" s="118">
        <v>16</v>
      </c>
      <c r="B638" s="118">
        <v>17</v>
      </c>
      <c r="C638" s="224">
        <v>192</v>
      </c>
      <c r="D638" s="227" t="s">
        <v>124</v>
      </c>
      <c r="E638" s="224" t="s">
        <v>125</v>
      </c>
      <c r="F638" s="124" t="s">
        <v>126</v>
      </c>
      <c r="G638" s="124"/>
      <c r="H638" s="228" t="s">
        <v>127</v>
      </c>
      <c r="I638" s="229">
        <v>40868</v>
      </c>
      <c r="J638" s="222">
        <f>(K638-I638)/7</f>
        <v>20.285714285714285</v>
      </c>
      <c r="K638" s="229">
        <v>41010</v>
      </c>
      <c r="M638" s="65" t="str">
        <f t="shared" si="110"/>
        <v>N</v>
      </c>
      <c r="N638" s="65" t="str">
        <f t="shared" si="111"/>
        <v>-</v>
      </c>
    </row>
    <row r="639" spans="1:14" ht="28.5" outlineLevel="1">
      <c r="A639" s="118">
        <v>16</v>
      </c>
      <c r="B639" s="118">
        <v>16</v>
      </c>
      <c r="C639" s="33">
        <v>186</v>
      </c>
      <c r="D639" s="33" t="s">
        <v>128</v>
      </c>
      <c r="E639" s="33" t="s">
        <v>112</v>
      </c>
      <c r="F639" s="37" t="s">
        <v>129</v>
      </c>
      <c r="G639" s="37"/>
      <c r="H639" s="210" t="s">
        <v>130</v>
      </c>
      <c r="I639" s="113">
        <v>40805</v>
      </c>
      <c r="J639" s="222">
        <f>(K639-I639)/7</f>
        <v>29.285714285714285</v>
      </c>
      <c r="K639" s="229">
        <v>41010</v>
      </c>
      <c r="M639" s="65" t="str">
        <f t="shared" si="110"/>
        <v>Y</v>
      </c>
      <c r="N639" s="65">
        <f t="shared" si="111"/>
        <v>5.2857142857142847</v>
      </c>
    </row>
    <row r="640" spans="1:14" ht="42.75" outlineLevel="1">
      <c r="A640" s="118">
        <v>16</v>
      </c>
      <c r="B640" s="118">
        <v>15</v>
      </c>
      <c r="C640" s="33">
        <v>171</v>
      </c>
      <c r="D640" s="230" t="s">
        <v>131</v>
      </c>
      <c r="E640" s="33" t="s">
        <v>6</v>
      </c>
      <c r="F640" s="37" t="s">
        <v>133</v>
      </c>
      <c r="G640" s="37"/>
      <c r="H640" s="210" t="s">
        <v>132</v>
      </c>
      <c r="I640" s="113">
        <v>40697</v>
      </c>
      <c r="J640" s="222">
        <f>(K640-I640)/7</f>
        <v>43.714285714285715</v>
      </c>
      <c r="K640" s="113">
        <v>41003</v>
      </c>
      <c r="M640" s="65" t="str">
        <f t="shared" si="110"/>
        <v>Y</v>
      </c>
      <c r="N640" s="65">
        <f t="shared" si="111"/>
        <v>19.714285714285715</v>
      </c>
    </row>
    <row r="641" spans="1:14" ht="28.5" outlineLevel="1">
      <c r="A641" s="118">
        <v>16</v>
      </c>
      <c r="B641" s="118">
        <v>14</v>
      </c>
      <c r="C641" s="33">
        <v>183</v>
      </c>
      <c r="D641" s="230" t="s">
        <v>135</v>
      </c>
      <c r="E641" s="33" t="s">
        <v>125</v>
      </c>
      <c r="F641" s="37" t="s">
        <v>136</v>
      </c>
      <c r="G641" s="37"/>
      <c r="H641" s="210" t="s">
        <v>137</v>
      </c>
      <c r="I641" s="113">
        <v>40756</v>
      </c>
      <c r="J641" s="222">
        <f t="shared" ref="J641:J654" si="113">(K641-I641)/7</f>
        <v>35.285714285714285</v>
      </c>
      <c r="K641" s="113">
        <v>41003</v>
      </c>
      <c r="M641" s="65" t="str">
        <f t="shared" si="110"/>
        <v>Y</v>
      </c>
      <c r="N641" s="65">
        <f t="shared" si="111"/>
        <v>11.285714285714285</v>
      </c>
    </row>
    <row r="642" spans="1:14" ht="57" outlineLevel="1">
      <c r="A642" s="118">
        <v>16</v>
      </c>
      <c r="B642" s="118">
        <v>13</v>
      </c>
      <c r="C642" s="33">
        <v>189</v>
      </c>
      <c r="D642" s="33" t="s">
        <v>138</v>
      </c>
      <c r="E642" s="33" t="s">
        <v>109</v>
      </c>
      <c r="F642" s="37" t="s">
        <v>139</v>
      </c>
      <c r="G642" s="37"/>
      <c r="H642" s="210" t="s">
        <v>140</v>
      </c>
      <c r="I642" s="113">
        <v>40836</v>
      </c>
      <c r="J642" s="222">
        <f t="shared" si="113"/>
        <v>23.857142857142858</v>
      </c>
      <c r="K642" s="113">
        <v>41003</v>
      </c>
      <c r="M642" s="65" t="str">
        <f t="shared" si="110"/>
        <v>N</v>
      </c>
      <c r="N642" s="65" t="str">
        <f t="shared" si="111"/>
        <v>-</v>
      </c>
    </row>
    <row r="643" spans="1:14" ht="28.5" outlineLevel="1">
      <c r="A643" s="118">
        <v>16</v>
      </c>
      <c r="B643" s="118">
        <v>12</v>
      </c>
      <c r="C643" s="33">
        <v>193</v>
      </c>
      <c r="D643" s="223">
        <v>36901</v>
      </c>
      <c r="E643" s="33" t="s">
        <v>141</v>
      </c>
      <c r="F643" s="37" t="s">
        <v>142</v>
      </c>
      <c r="G643" s="37"/>
      <c r="H643" s="210" t="s">
        <v>143</v>
      </c>
      <c r="I643" s="113">
        <v>40868</v>
      </c>
      <c r="J643" s="222">
        <f t="shared" si="113"/>
        <v>16.285714285714285</v>
      </c>
      <c r="K643" s="113">
        <v>40982</v>
      </c>
      <c r="M643" s="65" t="str">
        <f t="shared" si="110"/>
        <v>N</v>
      </c>
      <c r="N643" s="65" t="str">
        <f t="shared" si="111"/>
        <v>-</v>
      </c>
    </row>
    <row r="644" spans="1:14" ht="28.5" outlineLevel="1">
      <c r="A644" s="118">
        <v>16</v>
      </c>
      <c r="B644" s="118">
        <v>11</v>
      </c>
      <c r="C644" s="33">
        <v>188</v>
      </c>
      <c r="D644" s="33" t="s">
        <v>144</v>
      </c>
      <c r="E644" s="33" t="s">
        <v>6</v>
      </c>
      <c r="F644" s="37" t="s">
        <v>145</v>
      </c>
      <c r="G644" s="37"/>
      <c r="H644" s="210" t="s">
        <v>146</v>
      </c>
      <c r="I644" s="113">
        <v>40830</v>
      </c>
      <c r="J644" s="222">
        <f t="shared" si="113"/>
        <v>21.714285714285715</v>
      </c>
      <c r="K644" s="113">
        <v>40982</v>
      </c>
      <c r="M644" s="65" t="str">
        <f t="shared" si="110"/>
        <v>N</v>
      </c>
      <c r="N644" s="65" t="str">
        <f t="shared" si="111"/>
        <v>-</v>
      </c>
    </row>
    <row r="645" spans="1:14" ht="42.75" outlineLevel="1">
      <c r="A645" s="118">
        <v>16</v>
      </c>
      <c r="B645" s="118">
        <v>10</v>
      </c>
      <c r="C645" s="33">
        <v>190</v>
      </c>
      <c r="D645" s="33" t="s">
        <v>147</v>
      </c>
      <c r="E645" s="33" t="s">
        <v>109</v>
      </c>
      <c r="F645" s="37" t="s">
        <v>148</v>
      </c>
      <c r="G645" s="37"/>
      <c r="H645" s="210" t="s">
        <v>149</v>
      </c>
      <c r="I645" s="113">
        <v>40844</v>
      </c>
      <c r="J645" s="222">
        <f t="shared" si="113"/>
        <v>19.714285714285715</v>
      </c>
      <c r="K645" s="113">
        <v>40982</v>
      </c>
      <c r="M645" s="65" t="str">
        <f t="shared" si="110"/>
        <v>N</v>
      </c>
      <c r="N645" s="65" t="str">
        <f t="shared" si="111"/>
        <v>-</v>
      </c>
    </row>
    <row r="646" spans="1:14" ht="28.5" outlineLevel="1">
      <c r="A646" s="118">
        <v>16</v>
      </c>
      <c r="B646" s="118">
        <v>9</v>
      </c>
      <c r="C646" s="33">
        <v>172</v>
      </c>
      <c r="D646" s="33" t="s">
        <v>150</v>
      </c>
      <c r="E646" s="33" t="s">
        <v>109</v>
      </c>
      <c r="F646" s="37" t="s">
        <v>151</v>
      </c>
      <c r="G646" s="37"/>
      <c r="H646" s="210" t="s">
        <v>152</v>
      </c>
      <c r="I646" s="113">
        <v>40703</v>
      </c>
      <c r="J646" s="222">
        <f t="shared" si="113"/>
        <v>38.857142857142854</v>
      </c>
      <c r="K646" s="113">
        <v>40975</v>
      </c>
      <c r="M646" s="65" t="str">
        <f t="shared" si="110"/>
        <v>Y</v>
      </c>
      <c r="N646" s="65">
        <f t="shared" si="111"/>
        <v>14.857142857142854</v>
      </c>
    </row>
    <row r="647" spans="1:14" ht="28.5" outlineLevel="1">
      <c r="A647" s="118">
        <v>16</v>
      </c>
      <c r="B647" s="118">
        <v>8</v>
      </c>
      <c r="C647" s="33">
        <v>176</v>
      </c>
      <c r="D647" s="33" t="s">
        <v>153</v>
      </c>
      <c r="E647" s="33" t="s">
        <v>109</v>
      </c>
      <c r="F647" s="37" t="s">
        <v>154</v>
      </c>
      <c r="G647" s="37"/>
      <c r="H647" s="210" t="s">
        <v>155</v>
      </c>
      <c r="I647" s="113">
        <v>40714</v>
      </c>
      <c r="J647" s="222">
        <f t="shared" si="113"/>
        <v>36.285714285714285</v>
      </c>
      <c r="K647" s="113">
        <v>40968</v>
      </c>
      <c r="M647" s="65" t="str">
        <f t="shared" si="110"/>
        <v>Y</v>
      </c>
      <c r="N647" s="65">
        <f t="shared" si="111"/>
        <v>12.285714285714285</v>
      </c>
    </row>
    <row r="648" spans="1:14" ht="57" outlineLevel="1">
      <c r="A648" s="118">
        <v>16</v>
      </c>
      <c r="B648" s="118">
        <v>7</v>
      </c>
      <c r="C648" s="33">
        <v>162</v>
      </c>
      <c r="D648" s="33" t="s">
        <v>156</v>
      </c>
      <c r="E648" s="33" t="s">
        <v>6</v>
      </c>
      <c r="F648" s="37" t="s">
        <v>157</v>
      </c>
      <c r="G648" s="37"/>
      <c r="H648" s="210" t="s">
        <v>158</v>
      </c>
      <c r="I648" s="113">
        <v>40592</v>
      </c>
      <c r="J648" s="222">
        <f t="shared" si="113"/>
        <v>53.714285714285715</v>
      </c>
      <c r="K648" s="113">
        <v>40968</v>
      </c>
      <c r="M648" s="65" t="str">
        <f t="shared" si="110"/>
        <v>Y</v>
      </c>
      <c r="N648" s="65">
        <f t="shared" si="111"/>
        <v>29.714285714285715</v>
      </c>
    </row>
    <row r="649" spans="1:14" ht="28.5" outlineLevel="1">
      <c r="A649" s="118">
        <v>16</v>
      </c>
      <c r="B649" s="118">
        <v>6</v>
      </c>
      <c r="C649" s="33">
        <v>178</v>
      </c>
      <c r="D649" s="33" t="s">
        <v>159</v>
      </c>
      <c r="E649" s="33" t="s">
        <v>109</v>
      </c>
      <c r="F649" s="37" t="s">
        <v>160</v>
      </c>
      <c r="G649" s="37"/>
      <c r="H649" s="210" t="s">
        <v>161</v>
      </c>
      <c r="I649" s="113">
        <v>40736</v>
      </c>
      <c r="J649" s="222">
        <f t="shared" si="113"/>
        <v>32.285714285714285</v>
      </c>
      <c r="K649" s="113">
        <v>40962</v>
      </c>
      <c r="M649" s="65" t="str">
        <f t="shared" si="110"/>
        <v>Y</v>
      </c>
      <c r="N649" s="65">
        <f t="shared" si="111"/>
        <v>8.2857142857142847</v>
      </c>
    </row>
    <row r="650" spans="1:14" ht="28.5" outlineLevel="1">
      <c r="A650" s="118">
        <v>16</v>
      </c>
      <c r="B650" s="118">
        <v>5</v>
      </c>
      <c r="C650" s="33">
        <v>175</v>
      </c>
      <c r="D650" s="33" t="s">
        <v>162</v>
      </c>
      <c r="E650" s="33" t="s">
        <v>6</v>
      </c>
      <c r="F650" s="37" t="s">
        <v>163</v>
      </c>
      <c r="G650" s="37"/>
      <c r="H650" s="210" t="s">
        <v>164</v>
      </c>
      <c r="I650" s="113">
        <v>40711</v>
      </c>
      <c r="J650" s="222">
        <f t="shared" si="113"/>
        <v>35.857142857142854</v>
      </c>
      <c r="K650" s="113">
        <v>40962</v>
      </c>
      <c r="M650" s="65" t="str">
        <f t="shared" si="110"/>
        <v>Y</v>
      </c>
      <c r="N650" s="65">
        <f t="shared" si="111"/>
        <v>11.857142857142854</v>
      </c>
    </row>
    <row r="651" spans="1:14" ht="42.75" outlineLevel="1">
      <c r="A651" s="118">
        <v>16</v>
      </c>
      <c r="B651" s="118">
        <v>4</v>
      </c>
      <c r="C651" s="69" t="s">
        <v>321</v>
      </c>
      <c r="D651" s="33" t="s">
        <v>165</v>
      </c>
      <c r="E651" s="33" t="s">
        <v>167</v>
      </c>
      <c r="F651" s="37" t="s">
        <v>166</v>
      </c>
      <c r="G651" s="37"/>
      <c r="H651" s="210" t="s">
        <v>168</v>
      </c>
      <c r="I651" s="113">
        <v>40612</v>
      </c>
      <c r="J651" s="222">
        <f t="shared" si="113"/>
        <v>50</v>
      </c>
      <c r="K651" s="113">
        <v>40962</v>
      </c>
      <c r="M651" s="65" t="str">
        <f t="shared" si="110"/>
        <v>Y</v>
      </c>
      <c r="N651" s="65">
        <f t="shared" si="111"/>
        <v>26</v>
      </c>
    </row>
    <row r="652" spans="1:14" ht="42.75" outlineLevel="1">
      <c r="A652" s="118">
        <v>16</v>
      </c>
      <c r="B652" s="118">
        <v>3</v>
      </c>
      <c r="C652" s="33">
        <v>181</v>
      </c>
      <c r="D652" s="33" t="s">
        <v>169</v>
      </c>
      <c r="E652" s="33" t="s">
        <v>167</v>
      </c>
      <c r="F652" s="37" t="s">
        <v>170</v>
      </c>
      <c r="G652" s="37"/>
      <c r="H652" s="210" t="s">
        <v>171</v>
      </c>
      <c r="I652" s="113">
        <v>40742</v>
      </c>
      <c r="J652" s="110">
        <f t="shared" si="113"/>
        <v>31.428571428571427</v>
      </c>
      <c r="K652" s="113">
        <v>40962</v>
      </c>
      <c r="M652" s="65" t="str">
        <f t="shared" si="110"/>
        <v>Y</v>
      </c>
      <c r="N652" s="65">
        <f t="shared" si="111"/>
        <v>7.428571428571427</v>
      </c>
    </row>
    <row r="653" spans="1:14" ht="42.75" outlineLevel="1">
      <c r="A653" s="118">
        <v>16</v>
      </c>
      <c r="B653" s="118">
        <v>2</v>
      </c>
      <c r="C653" s="33">
        <v>177</v>
      </c>
      <c r="D653" s="223">
        <v>37778</v>
      </c>
      <c r="E653" s="33" t="s">
        <v>109</v>
      </c>
      <c r="F653" s="37" t="s">
        <v>172</v>
      </c>
      <c r="G653" s="33"/>
      <c r="H653" s="210" t="s">
        <v>173</v>
      </c>
      <c r="I653" s="113">
        <v>40731</v>
      </c>
      <c r="J653" s="33">
        <f t="shared" si="113"/>
        <v>30</v>
      </c>
      <c r="K653" s="113">
        <v>40941</v>
      </c>
      <c r="M653" s="65" t="str">
        <f t="shared" si="110"/>
        <v>Y</v>
      </c>
      <c r="N653" s="65">
        <f t="shared" si="111"/>
        <v>6</v>
      </c>
    </row>
    <row r="654" spans="1:14" ht="28.5" outlineLevel="1">
      <c r="A654" s="118">
        <v>16</v>
      </c>
      <c r="B654" s="118">
        <v>1</v>
      </c>
      <c r="C654" s="33">
        <v>170</v>
      </c>
      <c r="D654" s="33" t="s">
        <v>174</v>
      </c>
      <c r="E654" s="33" t="s">
        <v>112</v>
      </c>
      <c r="F654" s="37" t="s">
        <v>175</v>
      </c>
      <c r="G654" s="37"/>
      <c r="H654" s="210" t="s">
        <v>176</v>
      </c>
      <c r="I654" s="113">
        <v>40691</v>
      </c>
      <c r="J654" s="65">
        <f t="shared" si="113"/>
        <v>35.714285714285715</v>
      </c>
      <c r="K654" s="113">
        <v>40941</v>
      </c>
      <c r="M654" s="65" t="str">
        <f t="shared" si="110"/>
        <v>Y</v>
      </c>
      <c r="N654" s="65">
        <f t="shared" si="111"/>
        <v>11.714285714285715</v>
      </c>
    </row>
    <row r="655" spans="1:14">
      <c r="A655" s="44"/>
      <c r="B655" s="44"/>
      <c r="K655" s="328"/>
    </row>
    <row r="656" spans="1:14">
      <c r="A656" s="44"/>
      <c r="B656" s="44"/>
      <c r="K656" s="328"/>
    </row>
    <row r="657" spans="1:11">
      <c r="A657" s="44"/>
      <c r="B657" s="44"/>
      <c r="K657" s="328"/>
    </row>
    <row r="658" spans="1:11">
      <c r="A658" s="44"/>
      <c r="B658" s="44"/>
      <c r="K658" s="328"/>
    </row>
    <row r="659" spans="1:11">
      <c r="A659" s="44"/>
      <c r="B659" s="44"/>
      <c r="K659" s="328"/>
    </row>
    <row r="660" spans="1:11">
      <c r="A660" s="44"/>
      <c r="B660" s="44"/>
      <c r="K660" s="328"/>
    </row>
    <row r="661" spans="1:11">
      <c r="A661" s="44"/>
      <c r="B661" s="44"/>
    </row>
    <row r="662" spans="1:11">
      <c r="A662" s="44"/>
      <c r="B662" s="44"/>
    </row>
    <row r="663" spans="1:11">
      <c r="A663" s="44"/>
      <c r="B663" s="44"/>
    </row>
    <row r="664" spans="1:11">
      <c r="A664" s="44"/>
      <c r="B664" s="44"/>
    </row>
    <row r="665" spans="1:11">
      <c r="A665" s="44"/>
      <c r="B665" s="44"/>
    </row>
    <row r="666" spans="1:11">
      <c r="A666" s="44"/>
      <c r="B666" s="44"/>
    </row>
    <row r="667" spans="1:11">
      <c r="A667" s="44"/>
      <c r="B667" s="44"/>
    </row>
    <row r="668" spans="1:11">
      <c r="A668" s="44"/>
      <c r="B668" s="44"/>
    </row>
    <row r="669" spans="1:11">
      <c r="A669" s="44"/>
      <c r="B669" s="44"/>
    </row>
    <row r="670" spans="1:11">
      <c r="A670" s="44"/>
      <c r="B670" s="44"/>
    </row>
    <row r="671" spans="1:11">
      <c r="A671" s="44"/>
      <c r="B671" s="44"/>
    </row>
    <row r="672" spans="1:11">
      <c r="A672" s="44"/>
      <c r="B672" s="44"/>
    </row>
    <row r="673" spans="1:2">
      <c r="A673" s="44"/>
      <c r="B673" s="44"/>
    </row>
    <row r="674" spans="1:2">
      <c r="A674" s="44"/>
      <c r="B674" s="44"/>
    </row>
    <row r="675" spans="1:2">
      <c r="A675" s="44"/>
      <c r="B675" s="44"/>
    </row>
    <row r="676" spans="1:2">
      <c r="A676" s="44"/>
      <c r="B676" s="44"/>
    </row>
  </sheetData>
  <autoFilter ref="A6:L654" xr:uid="{00000000-0009-0000-0000-000007000000}"/>
  <mergeCells count="2">
    <mergeCell ref="G3:G4"/>
    <mergeCell ref="F3:F4"/>
  </mergeCells>
  <conditionalFormatting sqref="C634:I634 K634 K631 C631:I631 N26:N42 M24:N25">
    <cfRule type="expression" dxfId="8327" priority="7449">
      <formula>INDIRECT("J"&amp;ROW())="Office"</formula>
    </cfRule>
    <cfRule type="expression" dxfId="8326" priority="7450">
      <formula>INDIRECT("J"&amp;ROW())="Editor"</formula>
    </cfRule>
    <cfRule type="expression" dxfId="8325" priority="7451">
      <formula>INDIRECT("J"&amp;ROW())="PPP"</formula>
    </cfRule>
    <cfRule type="expression" dxfId="8324" priority="7452">
      <formula>INDIRECT("J"&amp;ROW())="Author"</formula>
    </cfRule>
    <cfRule type="expression" dxfId="8323" priority="7453">
      <formula>INDIRECT("J"&amp;ROW())="Author"</formula>
    </cfRule>
  </conditionalFormatting>
  <conditionalFormatting sqref="C633:I633 K633">
    <cfRule type="expression" dxfId="8322" priority="7444">
      <formula>INDIRECT("J"&amp;ROW())="Office"</formula>
    </cfRule>
    <cfRule type="expression" dxfId="8321" priority="7445">
      <formula>INDIRECT("J"&amp;ROW())="Editor"</formula>
    </cfRule>
    <cfRule type="expression" dxfId="8320" priority="7446">
      <formula>INDIRECT("J"&amp;ROW())="PPP"</formula>
    </cfRule>
    <cfRule type="expression" dxfId="8319" priority="7447">
      <formula>INDIRECT("J"&amp;ROW())="Author"</formula>
    </cfRule>
    <cfRule type="expression" dxfId="8318" priority="7448">
      <formula>INDIRECT("J"&amp;ROW())="Author"</formula>
    </cfRule>
  </conditionalFormatting>
  <conditionalFormatting sqref="C632:I632 K632">
    <cfRule type="expression" dxfId="8317" priority="7439">
      <formula>INDIRECT("J"&amp;ROW())="Office"</formula>
    </cfRule>
    <cfRule type="expression" dxfId="8316" priority="7440">
      <formula>INDIRECT("J"&amp;ROW())="Editor"</formula>
    </cfRule>
    <cfRule type="expression" dxfId="8315" priority="7441">
      <formula>INDIRECT("J"&amp;ROW())="PPP"</formula>
    </cfRule>
    <cfRule type="expression" dxfId="8314" priority="7442">
      <formula>INDIRECT("J"&amp;ROW())="Author"</formula>
    </cfRule>
    <cfRule type="expression" dxfId="8313" priority="7443">
      <formula>INDIRECT("J"&amp;ROW())="Author"</formula>
    </cfRule>
  </conditionalFormatting>
  <conditionalFormatting sqref="C629:I630 K629:K630">
    <cfRule type="expression" dxfId="8312" priority="7429">
      <formula>INDIRECT("J"&amp;ROW())="Office"</formula>
    </cfRule>
    <cfRule type="expression" dxfId="8311" priority="7430">
      <formula>INDIRECT("J"&amp;ROW())="Editor"</formula>
    </cfRule>
    <cfRule type="expression" dxfId="8310" priority="7431">
      <formula>INDIRECT("J"&amp;ROW())="PPP"</formula>
    </cfRule>
    <cfRule type="expression" dxfId="8309" priority="7432">
      <formula>INDIRECT("J"&amp;ROW())="Author"</formula>
    </cfRule>
    <cfRule type="expression" dxfId="8308" priority="7433">
      <formula>INDIRECT("J"&amp;ROW())="Author"</formula>
    </cfRule>
  </conditionalFormatting>
  <conditionalFormatting sqref="C628:I628 K628">
    <cfRule type="expression" dxfId="8307" priority="7424">
      <formula>INDIRECT("J"&amp;ROW())="Office"</formula>
    </cfRule>
    <cfRule type="expression" dxfId="8306" priority="7425">
      <formula>INDIRECT("J"&amp;ROW())="Editor"</formula>
    </cfRule>
    <cfRule type="expression" dxfId="8305" priority="7426">
      <formula>INDIRECT("J"&amp;ROW())="PPP"</formula>
    </cfRule>
    <cfRule type="expression" dxfId="8304" priority="7427">
      <formula>INDIRECT("J"&amp;ROW())="Author"</formula>
    </cfRule>
    <cfRule type="expression" dxfId="8303" priority="7428">
      <formula>INDIRECT("J"&amp;ROW())="Author"</formula>
    </cfRule>
  </conditionalFormatting>
  <conditionalFormatting sqref="C626:I627 K626:K627">
    <cfRule type="expression" dxfId="8302" priority="7414">
      <formula>INDIRECT("J"&amp;ROW())="Office"</formula>
    </cfRule>
    <cfRule type="expression" dxfId="8301" priority="7415">
      <formula>INDIRECT("J"&amp;ROW())="Editor"</formula>
    </cfRule>
    <cfRule type="expression" dxfId="8300" priority="7416">
      <formula>INDIRECT("J"&amp;ROW())="PPP"</formula>
    </cfRule>
    <cfRule type="expression" dxfId="8299" priority="7417">
      <formula>INDIRECT("J"&amp;ROW())="Author"</formula>
    </cfRule>
    <cfRule type="expression" dxfId="8298" priority="7418">
      <formula>INDIRECT("J"&amp;ROW())="Author"</formula>
    </cfRule>
  </conditionalFormatting>
  <conditionalFormatting sqref="C625:I625 K625">
    <cfRule type="expression" dxfId="8297" priority="7409">
      <formula>INDIRECT("J"&amp;ROW())="Office"</formula>
    </cfRule>
    <cfRule type="expression" dxfId="8296" priority="7410">
      <formula>INDIRECT("J"&amp;ROW())="Editor"</formula>
    </cfRule>
    <cfRule type="expression" dxfId="8295" priority="7411">
      <formula>INDIRECT("J"&amp;ROW())="PPP"</formula>
    </cfRule>
    <cfRule type="expression" dxfId="8294" priority="7412">
      <formula>INDIRECT("J"&amp;ROW())="Author"</formula>
    </cfRule>
    <cfRule type="expression" dxfId="8293" priority="7413">
      <formula>INDIRECT("J"&amp;ROW())="Author"</formula>
    </cfRule>
  </conditionalFormatting>
  <conditionalFormatting sqref="C624:I624 K624">
    <cfRule type="expression" dxfId="8292" priority="7404">
      <formula>INDIRECT("J"&amp;ROW())="Office"</formula>
    </cfRule>
    <cfRule type="expression" dxfId="8291" priority="7405">
      <formula>INDIRECT("J"&amp;ROW())="Editor"</formula>
    </cfRule>
    <cfRule type="expression" dxfId="8290" priority="7406">
      <formula>INDIRECT("J"&amp;ROW())="PPP"</formula>
    </cfRule>
    <cfRule type="expression" dxfId="8289" priority="7407">
      <formula>INDIRECT("J"&amp;ROW())="Author"</formula>
    </cfRule>
    <cfRule type="expression" dxfId="8288" priority="7408">
      <formula>INDIRECT("J"&amp;ROW())="Author"</formula>
    </cfRule>
  </conditionalFormatting>
  <conditionalFormatting sqref="C623:I623 K623">
    <cfRule type="expression" dxfId="8287" priority="7399">
      <formula>INDIRECT("J"&amp;ROW())="Office"</formula>
    </cfRule>
    <cfRule type="expression" dxfId="8286" priority="7400">
      <formula>INDIRECT("J"&amp;ROW())="Editor"</formula>
    </cfRule>
    <cfRule type="expression" dxfId="8285" priority="7401">
      <formula>INDIRECT("J"&amp;ROW())="PPP"</formula>
    </cfRule>
    <cfRule type="expression" dxfId="8284" priority="7402">
      <formula>INDIRECT("J"&amp;ROW())="Author"</formula>
    </cfRule>
    <cfRule type="expression" dxfId="8283" priority="7403">
      <formula>INDIRECT("J"&amp;ROW())="Author"</formula>
    </cfRule>
  </conditionalFormatting>
  <conditionalFormatting sqref="C622:I622 K622">
    <cfRule type="expression" dxfId="8282" priority="7394">
      <formula>INDIRECT("J"&amp;ROW())="Office"</formula>
    </cfRule>
    <cfRule type="expression" dxfId="8281" priority="7395">
      <formula>INDIRECT("J"&amp;ROW())="Editor"</formula>
    </cfRule>
    <cfRule type="expression" dxfId="8280" priority="7396">
      <formula>INDIRECT("J"&amp;ROW())="PPP"</formula>
    </cfRule>
    <cfRule type="expression" dxfId="8279" priority="7397">
      <formula>INDIRECT("J"&amp;ROW())="Author"</formula>
    </cfRule>
    <cfRule type="expression" dxfId="8278" priority="7398">
      <formula>INDIRECT("J"&amp;ROW())="Author"</formula>
    </cfRule>
  </conditionalFormatting>
  <conditionalFormatting sqref="C620:I621 K620:K621">
    <cfRule type="expression" dxfId="8277" priority="7389">
      <formula>INDIRECT("J"&amp;ROW())="Office"</formula>
    </cfRule>
    <cfRule type="expression" dxfId="8276" priority="7390">
      <formula>INDIRECT("J"&amp;ROW())="Editor"</formula>
    </cfRule>
    <cfRule type="expression" dxfId="8275" priority="7391">
      <formula>INDIRECT("J"&amp;ROW())="PPP"</formula>
    </cfRule>
    <cfRule type="expression" dxfId="8274" priority="7392">
      <formula>INDIRECT("J"&amp;ROW())="Author"</formula>
    </cfRule>
    <cfRule type="expression" dxfId="8273" priority="7393">
      <formula>INDIRECT("J"&amp;ROW())="Author"</formula>
    </cfRule>
  </conditionalFormatting>
  <conditionalFormatting sqref="C619:I619 K619">
    <cfRule type="expression" dxfId="8272" priority="7384">
      <formula>INDIRECT("J"&amp;ROW())="Office"</formula>
    </cfRule>
    <cfRule type="expression" dxfId="8271" priority="7385">
      <formula>INDIRECT("J"&amp;ROW())="Editor"</formula>
    </cfRule>
    <cfRule type="expression" dxfId="8270" priority="7386">
      <formula>INDIRECT("J"&amp;ROW())="PPP"</formula>
    </cfRule>
    <cfRule type="expression" dxfId="8269" priority="7387">
      <formula>INDIRECT("J"&amp;ROW())="Author"</formula>
    </cfRule>
    <cfRule type="expression" dxfId="8268" priority="7388">
      <formula>INDIRECT("J"&amp;ROW())="Author"</formula>
    </cfRule>
  </conditionalFormatting>
  <conditionalFormatting sqref="C618:I618 K618">
    <cfRule type="expression" dxfId="8267" priority="7379">
      <formula>INDIRECT("J"&amp;ROW())="Office"</formula>
    </cfRule>
    <cfRule type="expression" dxfId="8266" priority="7380">
      <formula>INDIRECT("J"&amp;ROW())="Editor"</formula>
    </cfRule>
    <cfRule type="expression" dxfId="8265" priority="7381">
      <formula>INDIRECT("J"&amp;ROW())="PPP"</formula>
    </cfRule>
    <cfRule type="expression" dxfId="8264" priority="7382">
      <formula>INDIRECT("J"&amp;ROW())="Author"</formula>
    </cfRule>
    <cfRule type="expression" dxfId="8263" priority="7383">
      <formula>INDIRECT("J"&amp;ROW())="Author"</formula>
    </cfRule>
  </conditionalFormatting>
  <conditionalFormatting sqref="C617:I617 K617">
    <cfRule type="expression" dxfId="8262" priority="7374">
      <formula>INDIRECT("J"&amp;ROW())="Office"</formula>
    </cfRule>
    <cfRule type="expression" dxfId="8261" priority="7375">
      <formula>INDIRECT("J"&amp;ROW())="Editor"</formula>
    </cfRule>
    <cfRule type="expression" dxfId="8260" priority="7376">
      <formula>INDIRECT("J"&amp;ROW())="PPP"</formula>
    </cfRule>
    <cfRule type="expression" dxfId="8259" priority="7377">
      <formula>INDIRECT("J"&amp;ROW())="Author"</formula>
    </cfRule>
    <cfRule type="expression" dxfId="8258" priority="7378">
      <formula>INDIRECT("J"&amp;ROW())="Author"</formula>
    </cfRule>
  </conditionalFormatting>
  <conditionalFormatting sqref="C616:I616 K616">
    <cfRule type="expression" dxfId="8257" priority="7369">
      <formula>INDIRECT("J"&amp;ROW())="Office"</formula>
    </cfRule>
    <cfRule type="expression" dxfId="8256" priority="7370">
      <formula>INDIRECT("J"&amp;ROW())="Editor"</formula>
    </cfRule>
    <cfRule type="expression" dxfId="8255" priority="7371">
      <formula>INDIRECT("J"&amp;ROW())="PPP"</formula>
    </cfRule>
    <cfRule type="expression" dxfId="8254" priority="7372">
      <formula>INDIRECT("J"&amp;ROW())="Author"</formula>
    </cfRule>
    <cfRule type="expression" dxfId="8253" priority="7373">
      <formula>INDIRECT("J"&amp;ROW())="Author"</formula>
    </cfRule>
  </conditionalFormatting>
  <conditionalFormatting sqref="C615:I615 K615">
    <cfRule type="expression" dxfId="8252" priority="7364">
      <formula>INDIRECT("J"&amp;ROW())="Office"</formula>
    </cfRule>
    <cfRule type="expression" dxfId="8251" priority="7365">
      <formula>INDIRECT("J"&amp;ROW())="Editor"</formula>
    </cfRule>
    <cfRule type="expression" dxfId="8250" priority="7366">
      <formula>INDIRECT("J"&amp;ROW())="PPP"</formula>
    </cfRule>
    <cfRule type="expression" dxfId="8249" priority="7367">
      <formula>INDIRECT("J"&amp;ROW())="Author"</formula>
    </cfRule>
    <cfRule type="expression" dxfId="8248" priority="7368">
      <formula>INDIRECT("J"&amp;ROW())="Author"</formula>
    </cfRule>
  </conditionalFormatting>
  <conditionalFormatting sqref="C614:I614 K614">
    <cfRule type="expression" dxfId="8247" priority="7359">
      <formula>INDIRECT("J"&amp;ROW())="Office"</formula>
    </cfRule>
    <cfRule type="expression" dxfId="8246" priority="7360">
      <formula>INDIRECT("J"&amp;ROW())="Editor"</formula>
    </cfRule>
    <cfRule type="expression" dxfId="8245" priority="7361">
      <formula>INDIRECT("J"&amp;ROW())="PPP"</formula>
    </cfRule>
    <cfRule type="expression" dxfId="8244" priority="7362">
      <formula>INDIRECT("J"&amp;ROW())="Author"</formula>
    </cfRule>
    <cfRule type="expression" dxfId="8243" priority="7363">
      <formula>INDIRECT("J"&amp;ROW())="Author"</formula>
    </cfRule>
  </conditionalFormatting>
  <conditionalFormatting sqref="C612:I612 K612">
    <cfRule type="expression" dxfId="8242" priority="7354">
      <formula>INDIRECT("J"&amp;ROW())="Office"</formula>
    </cfRule>
    <cfRule type="expression" dxfId="8241" priority="7355">
      <formula>INDIRECT("J"&amp;ROW())="Editor"</formula>
    </cfRule>
    <cfRule type="expression" dxfId="8240" priority="7356">
      <formula>INDIRECT("J"&amp;ROW())="PPP"</formula>
    </cfRule>
    <cfRule type="expression" dxfId="8239" priority="7357">
      <formula>INDIRECT("J"&amp;ROW())="Author"</formula>
    </cfRule>
    <cfRule type="expression" dxfId="8238" priority="7358">
      <formula>INDIRECT("J"&amp;ROW())="Author"</formula>
    </cfRule>
  </conditionalFormatting>
  <conditionalFormatting sqref="C611:I611 K611">
    <cfRule type="expression" dxfId="8237" priority="7349">
      <formula>INDIRECT("J"&amp;ROW())="Office"</formula>
    </cfRule>
    <cfRule type="expression" dxfId="8236" priority="7350">
      <formula>INDIRECT("J"&amp;ROW())="Editor"</formula>
    </cfRule>
    <cfRule type="expression" dxfId="8235" priority="7351">
      <formula>INDIRECT("J"&amp;ROW())="PPP"</formula>
    </cfRule>
    <cfRule type="expression" dxfId="8234" priority="7352">
      <formula>INDIRECT("J"&amp;ROW())="Author"</formula>
    </cfRule>
    <cfRule type="expression" dxfId="8233" priority="7353">
      <formula>INDIRECT("J"&amp;ROW())="Author"</formula>
    </cfRule>
  </conditionalFormatting>
  <conditionalFormatting sqref="C610:I610 K610">
    <cfRule type="expression" dxfId="8232" priority="7344">
      <formula>INDIRECT("J"&amp;ROW())="Office"</formula>
    </cfRule>
    <cfRule type="expression" dxfId="8231" priority="7345">
      <formula>INDIRECT("J"&amp;ROW())="Editor"</formula>
    </cfRule>
    <cfRule type="expression" dxfId="8230" priority="7346">
      <formula>INDIRECT("J"&amp;ROW())="PPP"</formula>
    </cfRule>
    <cfRule type="expression" dxfId="8229" priority="7347">
      <formula>INDIRECT("J"&amp;ROW())="Author"</formula>
    </cfRule>
    <cfRule type="expression" dxfId="8228" priority="7348">
      <formula>INDIRECT("J"&amp;ROW())="Author"</formula>
    </cfRule>
  </conditionalFormatting>
  <conditionalFormatting sqref="C609:I609 K609">
    <cfRule type="expression" dxfId="8227" priority="7339">
      <formula>INDIRECT("J"&amp;ROW())="Office"</formula>
    </cfRule>
    <cfRule type="expression" dxfId="8226" priority="7340">
      <formula>INDIRECT("J"&amp;ROW())="Editor"</formula>
    </cfRule>
    <cfRule type="expression" dxfId="8225" priority="7341">
      <formula>INDIRECT("J"&amp;ROW())="PPP"</formula>
    </cfRule>
    <cfRule type="expression" dxfId="8224" priority="7342">
      <formula>INDIRECT("J"&amp;ROW())="Author"</formula>
    </cfRule>
    <cfRule type="expression" dxfId="8223" priority="7343">
      <formula>INDIRECT("J"&amp;ROW())="Author"</formula>
    </cfRule>
  </conditionalFormatting>
  <conditionalFormatting sqref="C608:I608 K608">
    <cfRule type="expression" dxfId="8222" priority="7334">
      <formula>INDIRECT("J"&amp;ROW())="Office"</formula>
    </cfRule>
    <cfRule type="expression" dxfId="8221" priority="7335">
      <formula>INDIRECT("J"&amp;ROW())="Editor"</formula>
    </cfRule>
    <cfRule type="expression" dxfId="8220" priority="7336">
      <formula>INDIRECT("J"&amp;ROW())="PPP"</formula>
    </cfRule>
    <cfRule type="expression" dxfId="8219" priority="7337">
      <formula>INDIRECT("J"&amp;ROW())="Author"</formula>
    </cfRule>
    <cfRule type="expression" dxfId="8218" priority="7338">
      <formula>INDIRECT("J"&amp;ROW())="Author"</formula>
    </cfRule>
  </conditionalFormatting>
  <conditionalFormatting sqref="C607:I607 K607">
    <cfRule type="expression" dxfId="8217" priority="7329">
      <formula>INDIRECT("J"&amp;ROW())="Office"</formula>
    </cfRule>
    <cfRule type="expression" dxfId="8216" priority="7330">
      <formula>INDIRECT("J"&amp;ROW())="Editor"</formula>
    </cfRule>
    <cfRule type="expression" dxfId="8215" priority="7331">
      <formula>INDIRECT("J"&amp;ROW())="PPP"</formula>
    </cfRule>
    <cfRule type="expression" dxfId="8214" priority="7332">
      <formula>INDIRECT("J"&amp;ROW())="Author"</formula>
    </cfRule>
    <cfRule type="expression" dxfId="8213" priority="7333">
      <formula>INDIRECT("J"&amp;ROW())="Author"</formula>
    </cfRule>
  </conditionalFormatting>
  <conditionalFormatting sqref="C606:I606 K606">
    <cfRule type="expression" dxfId="8212" priority="7324">
      <formula>INDIRECT("J"&amp;ROW())="Office"</formula>
    </cfRule>
    <cfRule type="expression" dxfId="8211" priority="7325">
      <formula>INDIRECT("J"&amp;ROW())="Editor"</formula>
    </cfRule>
    <cfRule type="expression" dxfId="8210" priority="7326">
      <formula>INDIRECT("J"&amp;ROW())="PPP"</formula>
    </cfRule>
    <cfRule type="expression" dxfId="8209" priority="7327">
      <formula>INDIRECT("J"&amp;ROW())="Author"</formula>
    </cfRule>
    <cfRule type="expression" dxfId="8208" priority="7328">
      <formula>INDIRECT("J"&amp;ROW())="Author"</formula>
    </cfRule>
  </conditionalFormatting>
  <conditionalFormatting sqref="C613:I613 K613">
    <cfRule type="expression" dxfId="8207" priority="7319">
      <formula>INDIRECT("J"&amp;ROW())="Office"</formula>
    </cfRule>
    <cfRule type="expression" dxfId="8206" priority="7320">
      <formula>INDIRECT("J"&amp;ROW())="Editor"</formula>
    </cfRule>
    <cfRule type="expression" dxfId="8205" priority="7321">
      <formula>INDIRECT("J"&amp;ROW())="PPP"</formula>
    </cfRule>
    <cfRule type="expression" dxfId="8204" priority="7322">
      <formula>INDIRECT("J"&amp;ROW())="Author"</formula>
    </cfRule>
    <cfRule type="expression" dxfId="8203" priority="7323">
      <formula>INDIRECT("J"&amp;ROW())="Author"</formula>
    </cfRule>
  </conditionalFormatting>
  <conditionalFormatting sqref="C605:I605 K605 L597:L602 K598:K603 C144:L145 C63:L63 N26:N42 C25:N25 M24:N24">
    <cfRule type="expression" dxfId="8202" priority="7314">
      <formula>INDIRECT("K"&amp;ROW())="Office"</formula>
    </cfRule>
    <cfRule type="expression" dxfId="8201" priority="7315">
      <formula>INDIRECT("K"&amp;ROW())="Editor"</formula>
    </cfRule>
    <cfRule type="expression" dxfId="8200" priority="7316">
      <formula>INDIRECT("K"&amp;ROW())="PPP"</formula>
    </cfRule>
    <cfRule type="expression" dxfId="8199" priority="7317">
      <formula>INDIRECT("K"&amp;ROW())="Author"</formula>
    </cfRule>
  </conditionalFormatting>
  <conditionalFormatting sqref="C605:I605 K605 L597:L602 K598:K603">
    <cfRule type="expression" dxfId="8198" priority="7318">
      <formula>INDIRECT("K"&amp;ROW())="Author"</formula>
    </cfRule>
  </conditionalFormatting>
  <conditionalFormatting sqref="C603:I603">
    <cfRule type="expression" dxfId="8197" priority="7309">
      <formula>INDIRECT("K"&amp;ROW())="Office"</formula>
    </cfRule>
    <cfRule type="expression" dxfId="8196" priority="7310">
      <formula>INDIRECT("K"&amp;ROW())="Editor"</formula>
    </cfRule>
    <cfRule type="expression" dxfId="8195" priority="7311">
      <formula>INDIRECT("K"&amp;ROW())="PPP"</formula>
    </cfRule>
    <cfRule type="expression" dxfId="8194" priority="7312">
      <formula>INDIRECT("K"&amp;ROW())="Author"</formula>
    </cfRule>
  </conditionalFormatting>
  <conditionalFormatting sqref="C603:I603">
    <cfRule type="expression" dxfId="8193" priority="7313">
      <formula>INDIRECT("K"&amp;ROW())="Author"</formula>
    </cfRule>
  </conditionalFormatting>
  <conditionalFormatting sqref="C602:I602">
    <cfRule type="expression" dxfId="8192" priority="7304">
      <formula>INDIRECT("K"&amp;ROW())="Office"</formula>
    </cfRule>
    <cfRule type="expression" dxfId="8191" priority="7305">
      <formula>INDIRECT("K"&amp;ROW())="Editor"</formula>
    </cfRule>
    <cfRule type="expression" dxfId="8190" priority="7306">
      <formula>INDIRECT("K"&amp;ROW())="PPP"</formula>
    </cfRule>
    <cfRule type="expression" dxfId="8189" priority="7307">
      <formula>INDIRECT("K"&amp;ROW())="Author"</formula>
    </cfRule>
  </conditionalFormatting>
  <conditionalFormatting sqref="C602:I602">
    <cfRule type="expression" dxfId="8188" priority="7308">
      <formula>INDIRECT("K"&amp;ROW())="Author"</formula>
    </cfRule>
  </conditionalFormatting>
  <conditionalFormatting sqref="C601:I601">
    <cfRule type="expression" dxfId="8187" priority="7299">
      <formula>INDIRECT("K"&amp;ROW())="Office"</formula>
    </cfRule>
    <cfRule type="expression" dxfId="8186" priority="7300">
      <formula>INDIRECT("K"&amp;ROW())="Editor"</formula>
    </cfRule>
    <cfRule type="expression" dxfId="8185" priority="7301">
      <formula>INDIRECT("K"&amp;ROW())="PPP"</formula>
    </cfRule>
    <cfRule type="expression" dxfId="8184" priority="7302">
      <formula>INDIRECT("K"&amp;ROW())="Author"</formula>
    </cfRule>
  </conditionalFormatting>
  <conditionalFormatting sqref="C601:I601">
    <cfRule type="expression" dxfId="8183" priority="7303">
      <formula>INDIRECT("K"&amp;ROW())="Author"</formula>
    </cfRule>
  </conditionalFormatting>
  <conditionalFormatting sqref="C600:I600">
    <cfRule type="expression" dxfId="8182" priority="7298">
      <formula>INDIRECT("K"&amp;ROW())="Author"</formula>
    </cfRule>
  </conditionalFormatting>
  <conditionalFormatting sqref="C600:I600">
    <cfRule type="expression" dxfId="8181" priority="7294">
      <formula>INDIRECT("K"&amp;ROW())="Office"</formula>
    </cfRule>
    <cfRule type="expression" dxfId="8180" priority="7295">
      <formula>INDIRECT("K"&amp;ROW())="Editor"</formula>
    </cfRule>
    <cfRule type="expression" dxfId="8179" priority="7296">
      <formula>INDIRECT("K"&amp;ROW())="PPP"</formula>
    </cfRule>
    <cfRule type="expression" dxfId="8178" priority="7297">
      <formula>INDIRECT("K"&amp;ROW())="Author"</formula>
    </cfRule>
  </conditionalFormatting>
  <conditionalFormatting sqref="C599:I599">
    <cfRule type="expression" dxfId="8177" priority="7289">
      <formula>INDIRECT("K"&amp;ROW())="Office"</formula>
    </cfRule>
    <cfRule type="expression" dxfId="8176" priority="7290">
      <formula>INDIRECT("K"&amp;ROW())="Editor"</formula>
    </cfRule>
    <cfRule type="expression" dxfId="8175" priority="7291">
      <formula>INDIRECT("K"&amp;ROW())="PPP"</formula>
    </cfRule>
    <cfRule type="expression" dxfId="8174" priority="7292">
      <formula>INDIRECT("K"&amp;ROW())="Author"</formula>
    </cfRule>
  </conditionalFormatting>
  <conditionalFormatting sqref="C599:I599">
    <cfRule type="expression" dxfId="8173" priority="7293">
      <formula>INDIRECT("K"&amp;ROW())="Author"</formula>
    </cfRule>
  </conditionalFormatting>
  <conditionalFormatting sqref="C598:I598">
    <cfRule type="expression" dxfId="8172" priority="7284">
      <formula>INDIRECT("K"&amp;ROW())="Office"</formula>
    </cfRule>
    <cfRule type="expression" dxfId="8171" priority="7285">
      <formula>INDIRECT("K"&amp;ROW())="Editor"</formula>
    </cfRule>
    <cfRule type="expression" dxfId="8170" priority="7286">
      <formula>INDIRECT("K"&amp;ROW())="PPP"</formula>
    </cfRule>
    <cfRule type="expression" dxfId="8169" priority="7287">
      <formula>INDIRECT("K"&amp;ROW())="Author"</formula>
    </cfRule>
  </conditionalFormatting>
  <conditionalFormatting sqref="C598:I598">
    <cfRule type="expression" dxfId="8168" priority="7288">
      <formula>INDIRECT("K"&amp;ROW())="Author"</formula>
    </cfRule>
  </conditionalFormatting>
  <conditionalFormatting sqref="C597:I597 L582:L596 K583:K597">
    <cfRule type="expression" dxfId="8167" priority="7279">
      <formula>INDIRECT("L"&amp;ROW())="Office"</formula>
    </cfRule>
    <cfRule type="expression" dxfId="8166" priority="7280">
      <formula>INDIRECT("L"&amp;ROW())="Editor"</formula>
    </cfRule>
    <cfRule type="expression" dxfId="8165" priority="7281">
      <formula>INDIRECT("L"&amp;ROW())="PPP"</formula>
    </cfRule>
    <cfRule type="expression" dxfId="8164" priority="7282">
      <formula>INDIRECT("L"&amp;ROW())="Author"</formula>
    </cfRule>
  </conditionalFormatting>
  <conditionalFormatting sqref="C597:I597 L582:L596 K583:K597">
    <cfRule type="expression" dxfId="8163" priority="7283">
      <formula>INDIRECT("L"&amp;ROW())="Author"</formula>
    </cfRule>
  </conditionalFormatting>
  <conditionalFormatting sqref="C596:I596">
    <cfRule type="expression" dxfId="8162" priority="7278">
      <formula>INDIRECT("L"&amp;ROW())="Author"</formula>
    </cfRule>
  </conditionalFormatting>
  <conditionalFormatting sqref="C596:I596">
    <cfRule type="expression" dxfId="8161" priority="7274">
      <formula>INDIRECT("L"&amp;ROW())="Office"</formula>
    </cfRule>
    <cfRule type="expression" dxfId="8160" priority="7275">
      <formula>INDIRECT("L"&amp;ROW())="Editor"</formula>
    </cfRule>
    <cfRule type="expression" dxfId="8159" priority="7276">
      <formula>INDIRECT("L"&amp;ROW())="PPP"</formula>
    </cfRule>
    <cfRule type="expression" dxfId="8158" priority="7277">
      <formula>INDIRECT("L"&amp;ROW())="Author"</formula>
    </cfRule>
  </conditionalFormatting>
  <conditionalFormatting sqref="C595:I595">
    <cfRule type="expression" dxfId="8157" priority="7273">
      <formula>INDIRECT("L"&amp;ROW())="Author"</formula>
    </cfRule>
  </conditionalFormatting>
  <conditionalFormatting sqref="C595:I595">
    <cfRule type="expression" dxfId="8156" priority="7269">
      <formula>INDIRECT("L"&amp;ROW())="Office"</formula>
    </cfRule>
    <cfRule type="expression" dxfId="8155" priority="7270">
      <formula>INDIRECT("L"&amp;ROW())="Editor"</formula>
    </cfRule>
    <cfRule type="expression" dxfId="8154" priority="7271">
      <formula>INDIRECT("L"&amp;ROW())="PPP"</formula>
    </cfRule>
    <cfRule type="expression" dxfId="8153" priority="7272">
      <formula>INDIRECT("L"&amp;ROW())="Author"</formula>
    </cfRule>
  </conditionalFormatting>
  <conditionalFormatting sqref="C594:I594">
    <cfRule type="expression" dxfId="8152" priority="7264">
      <formula>INDIRECT("L"&amp;ROW())="Office"</formula>
    </cfRule>
    <cfRule type="expression" dxfId="8151" priority="7265">
      <formula>INDIRECT("L"&amp;ROW())="Editor"</formula>
    </cfRule>
    <cfRule type="expression" dxfId="8150" priority="7266">
      <formula>INDIRECT("L"&amp;ROW())="PPP"</formula>
    </cfRule>
    <cfRule type="expression" dxfId="8149" priority="7267">
      <formula>INDIRECT("L"&amp;ROW())="Author"</formula>
    </cfRule>
  </conditionalFormatting>
  <conditionalFormatting sqref="C594:I594">
    <cfRule type="expression" dxfId="8148" priority="7268">
      <formula>INDIRECT("L"&amp;ROW())="Author"</formula>
    </cfRule>
  </conditionalFormatting>
  <conditionalFormatting sqref="C593:I593">
    <cfRule type="expression" dxfId="8147" priority="7263">
      <formula>INDIRECT("L"&amp;ROW())="Author"</formula>
    </cfRule>
  </conditionalFormatting>
  <conditionalFormatting sqref="C593:I593">
    <cfRule type="expression" dxfId="8146" priority="7259">
      <formula>INDIRECT("L"&amp;ROW())="Office"</formula>
    </cfRule>
    <cfRule type="expression" dxfId="8145" priority="7260">
      <formula>INDIRECT("L"&amp;ROW())="Editor"</formula>
    </cfRule>
    <cfRule type="expression" dxfId="8144" priority="7261">
      <formula>INDIRECT("L"&amp;ROW())="PPP"</formula>
    </cfRule>
    <cfRule type="expression" dxfId="8143" priority="7262">
      <formula>INDIRECT("L"&amp;ROW())="Author"</formula>
    </cfRule>
  </conditionalFormatting>
  <conditionalFormatting sqref="C592:I592">
    <cfRule type="expression" dxfId="8142" priority="7254">
      <formula>INDIRECT("L"&amp;ROW())="Office"</formula>
    </cfRule>
    <cfRule type="expression" dxfId="8141" priority="7255">
      <formula>INDIRECT("L"&amp;ROW())="Editor"</formula>
    </cfRule>
    <cfRule type="expression" dxfId="8140" priority="7256">
      <formula>INDIRECT("L"&amp;ROW())="PPP"</formula>
    </cfRule>
    <cfRule type="expression" dxfId="8139" priority="7257">
      <formula>INDIRECT("L"&amp;ROW())="Author"</formula>
    </cfRule>
  </conditionalFormatting>
  <conditionalFormatting sqref="C592:I592">
    <cfRule type="expression" dxfId="8138" priority="7258">
      <formula>INDIRECT("L"&amp;ROW())="Author"</formula>
    </cfRule>
  </conditionalFormatting>
  <conditionalFormatting sqref="C591:I591">
    <cfRule type="expression" dxfId="8137" priority="7253">
      <formula>INDIRECT("L"&amp;ROW())="Author"</formula>
    </cfRule>
  </conditionalFormatting>
  <conditionalFormatting sqref="C591:I591">
    <cfRule type="expression" dxfId="8136" priority="7249">
      <formula>INDIRECT("L"&amp;ROW())="Office"</formula>
    </cfRule>
    <cfRule type="expression" dxfId="8135" priority="7250">
      <formula>INDIRECT("L"&amp;ROW())="Editor"</formula>
    </cfRule>
    <cfRule type="expression" dxfId="8134" priority="7251">
      <formula>INDIRECT("L"&amp;ROW())="PPP"</formula>
    </cfRule>
    <cfRule type="expression" dxfId="8133" priority="7252">
      <formula>INDIRECT("L"&amp;ROW())="Author"</formula>
    </cfRule>
  </conditionalFormatting>
  <conditionalFormatting sqref="C590:I590">
    <cfRule type="expression" dxfId="8132" priority="7248">
      <formula>INDIRECT("L"&amp;ROW())="Author"</formula>
    </cfRule>
  </conditionalFormatting>
  <conditionalFormatting sqref="C590:I590">
    <cfRule type="expression" dxfId="8131" priority="7244">
      <formula>INDIRECT("L"&amp;ROW())="Office"</formula>
    </cfRule>
    <cfRule type="expression" dxfId="8130" priority="7245">
      <formula>INDIRECT("L"&amp;ROW())="Editor"</formula>
    </cfRule>
    <cfRule type="expression" dxfId="8129" priority="7246">
      <formula>INDIRECT("L"&amp;ROW())="PPP"</formula>
    </cfRule>
    <cfRule type="expression" dxfId="8128" priority="7247">
      <formula>INDIRECT("L"&amp;ROW())="Author"</formula>
    </cfRule>
  </conditionalFormatting>
  <conditionalFormatting sqref="C589:I589">
    <cfRule type="expression" dxfId="8127" priority="7239">
      <formula>INDIRECT("L"&amp;ROW())="Office"</formula>
    </cfRule>
    <cfRule type="expression" dxfId="8126" priority="7240">
      <formula>INDIRECT("L"&amp;ROW())="Editor"</formula>
    </cfRule>
    <cfRule type="expression" dxfId="8125" priority="7241">
      <formula>INDIRECT("L"&amp;ROW())="PPP"</formula>
    </cfRule>
    <cfRule type="expression" dxfId="8124" priority="7242">
      <formula>INDIRECT("L"&amp;ROW())="Author"</formula>
    </cfRule>
  </conditionalFormatting>
  <conditionalFormatting sqref="C589:I589">
    <cfRule type="expression" dxfId="8123" priority="7243">
      <formula>INDIRECT("L"&amp;ROW())="Author"</formula>
    </cfRule>
  </conditionalFormatting>
  <conditionalFormatting sqref="C588:I588">
    <cfRule type="expression" dxfId="8122" priority="7238">
      <formula>INDIRECT("L"&amp;ROW())="Author"</formula>
    </cfRule>
  </conditionalFormatting>
  <conditionalFormatting sqref="C588:I588">
    <cfRule type="expression" dxfId="8121" priority="7234">
      <formula>INDIRECT("L"&amp;ROW())="Office"</formula>
    </cfRule>
    <cfRule type="expression" dxfId="8120" priority="7235">
      <formula>INDIRECT("L"&amp;ROW())="Editor"</formula>
    </cfRule>
    <cfRule type="expression" dxfId="8119" priority="7236">
      <formula>INDIRECT("L"&amp;ROW())="PPP"</formula>
    </cfRule>
    <cfRule type="expression" dxfId="8118" priority="7237">
      <formula>INDIRECT("L"&amp;ROW())="Author"</formula>
    </cfRule>
  </conditionalFormatting>
  <conditionalFormatting sqref="C587:I587">
    <cfRule type="expression" dxfId="8117" priority="7229">
      <formula>INDIRECT("L"&amp;ROW())="Office"</formula>
    </cfRule>
    <cfRule type="expression" dxfId="8116" priority="7230">
      <formula>INDIRECT("L"&amp;ROW())="Editor"</formula>
    </cfRule>
    <cfRule type="expression" dxfId="8115" priority="7231">
      <formula>INDIRECT("L"&amp;ROW())="PPP"</formula>
    </cfRule>
    <cfRule type="expression" dxfId="8114" priority="7232">
      <formula>INDIRECT("L"&amp;ROW())="Author"</formula>
    </cfRule>
  </conditionalFormatting>
  <conditionalFormatting sqref="C587:I587">
    <cfRule type="expression" dxfId="8113" priority="7233">
      <formula>INDIRECT("L"&amp;ROW())="Author"</formula>
    </cfRule>
  </conditionalFormatting>
  <conditionalFormatting sqref="C586:I586">
    <cfRule type="expression" dxfId="8112" priority="7224">
      <formula>INDIRECT("L"&amp;ROW())="Office"</formula>
    </cfRule>
    <cfRule type="expression" dxfId="8111" priority="7225">
      <formula>INDIRECT("L"&amp;ROW())="Editor"</formula>
    </cfRule>
    <cfRule type="expression" dxfId="8110" priority="7226">
      <formula>INDIRECT("L"&amp;ROW())="PPP"</formula>
    </cfRule>
    <cfRule type="expression" dxfId="8109" priority="7227">
      <formula>INDIRECT("L"&amp;ROW())="Author"</formula>
    </cfRule>
  </conditionalFormatting>
  <conditionalFormatting sqref="C586:I586">
    <cfRule type="expression" dxfId="8108" priority="7228">
      <formula>INDIRECT("L"&amp;ROW())="Author"</formula>
    </cfRule>
  </conditionalFormatting>
  <conditionalFormatting sqref="C585:I585">
    <cfRule type="expression" dxfId="8107" priority="7223">
      <formula>INDIRECT("L"&amp;ROW())="Author"</formula>
    </cfRule>
  </conditionalFormatting>
  <conditionalFormatting sqref="C585:I585">
    <cfRule type="expression" dxfId="8106" priority="7219">
      <formula>INDIRECT("L"&amp;ROW())="Office"</formula>
    </cfRule>
    <cfRule type="expression" dxfId="8105" priority="7220">
      <formula>INDIRECT("L"&amp;ROW())="Editor"</formula>
    </cfRule>
    <cfRule type="expression" dxfId="8104" priority="7221">
      <formula>INDIRECT("L"&amp;ROW())="PPP"</formula>
    </cfRule>
    <cfRule type="expression" dxfId="8103" priority="7222">
      <formula>INDIRECT("L"&amp;ROW())="Author"</formula>
    </cfRule>
  </conditionalFormatting>
  <conditionalFormatting sqref="C584:I584">
    <cfRule type="expression" dxfId="8102" priority="7218">
      <formula>INDIRECT("L"&amp;ROW())="Author"</formula>
    </cfRule>
  </conditionalFormatting>
  <conditionalFormatting sqref="C584:I584">
    <cfRule type="expression" dxfId="8101" priority="7214">
      <formula>INDIRECT("L"&amp;ROW())="Office"</formula>
    </cfRule>
    <cfRule type="expression" dxfId="8100" priority="7215">
      <formula>INDIRECT("L"&amp;ROW())="Editor"</formula>
    </cfRule>
    <cfRule type="expression" dxfId="8099" priority="7216">
      <formula>INDIRECT("L"&amp;ROW())="PPP"</formula>
    </cfRule>
    <cfRule type="expression" dxfId="8098" priority="7217">
      <formula>INDIRECT("L"&amp;ROW())="Author"</formula>
    </cfRule>
  </conditionalFormatting>
  <conditionalFormatting sqref="C583:I583">
    <cfRule type="expression" dxfId="8097" priority="7209">
      <formula>INDIRECT("L"&amp;ROW())="Office"</formula>
    </cfRule>
    <cfRule type="expression" dxfId="8096" priority="7210">
      <formula>INDIRECT("L"&amp;ROW())="Editor"</formula>
    </cfRule>
    <cfRule type="expression" dxfId="8095" priority="7211">
      <formula>INDIRECT("L"&amp;ROW())="PPP"</formula>
    </cfRule>
    <cfRule type="expression" dxfId="8094" priority="7212">
      <formula>INDIRECT("L"&amp;ROW())="Author"</formula>
    </cfRule>
  </conditionalFormatting>
  <conditionalFormatting sqref="C583:I583">
    <cfRule type="expression" dxfId="8093" priority="7213">
      <formula>INDIRECT("L"&amp;ROW())="Author"</formula>
    </cfRule>
  </conditionalFormatting>
  <conditionalFormatting sqref="C582:I582 L559:L581 K560:K582">
    <cfRule type="expression" dxfId="8092" priority="7204">
      <formula>INDIRECT("M"&amp;ROW())="Office"</formula>
    </cfRule>
    <cfRule type="expression" dxfId="8091" priority="7205">
      <formula>INDIRECT("M"&amp;ROW())="Editor"</formula>
    </cfRule>
    <cfRule type="expression" dxfId="8090" priority="7206">
      <formula>INDIRECT("M"&amp;ROW())="PPP"</formula>
    </cfRule>
    <cfRule type="expression" dxfId="8089" priority="7207">
      <formula>INDIRECT("M"&amp;ROW())="Author"</formula>
    </cfRule>
  </conditionalFormatting>
  <conditionalFormatting sqref="C582:I582 L543:L581 K543:K582 L474:L540 K475:K541">
    <cfRule type="expression" dxfId="8088" priority="7208">
      <formula>INDIRECT("M"&amp;ROW())="Author"</formula>
    </cfRule>
  </conditionalFormatting>
  <conditionalFormatting sqref="C581:I581">
    <cfRule type="expression" dxfId="8087" priority="7203">
      <formula>INDIRECT("M"&amp;ROW())="Author"</formula>
    </cfRule>
  </conditionalFormatting>
  <conditionalFormatting sqref="C581:I581">
    <cfRule type="expression" dxfId="8086" priority="7199">
      <formula>INDIRECT("M"&amp;ROW())="Office"</formula>
    </cfRule>
    <cfRule type="expression" dxfId="8085" priority="7200">
      <formula>INDIRECT("M"&amp;ROW())="Editor"</formula>
    </cfRule>
    <cfRule type="expression" dxfId="8084" priority="7201">
      <formula>INDIRECT("M"&amp;ROW())="PPP"</formula>
    </cfRule>
    <cfRule type="expression" dxfId="8083" priority="7202">
      <formula>INDIRECT("M"&amp;ROW())="Author"</formula>
    </cfRule>
  </conditionalFormatting>
  <conditionalFormatting sqref="C580:I580">
    <cfRule type="expression" dxfId="8082" priority="7198">
      <formula>INDIRECT("M"&amp;ROW())="Author"</formula>
    </cfRule>
  </conditionalFormatting>
  <conditionalFormatting sqref="C580:I580">
    <cfRule type="expression" dxfId="8081" priority="7194">
      <formula>INDIRECT("M"&amp;ROW())="Office"</formula>
    </cfRule>
    <cfRule type="expression" dxfId="8080" priority="7195">
      <formula>INDIRECT("M"&amp;ROW())="Editor"</formula>
    </cfRule>
    <cfRule type="expression" dxfId="8079" priority="7196">
      <formula>INDIRECT("M"&amp;ROW())="PPP"</formula>
    </cfRule>
    <cfRule type="expression" dxfId="8078" priority="7197">
      <formula>INDIRECT("M"&amp;ROW())="Author"</formula>
    </cfRule>
  </conditionalFormatting>
  <conditionalFormatting sqref="C579:I579">
    <cfRule type="expression" dxfId="8077" priority="7189">
      <formula>INDIRECT("M"&amp;ROW())="Office"</formula>
    </cfRule>
    <cfRule type="expression" dxfId="8076" priority="7190">
      <formula>INDIRECT("M"&amp;ROW())="Editor"</formula>
    </cfRule>
    <cfRule type="expression" dxfId="8075" priority="7191">
      <formula>INDIRECT("M"&amp;ROW())="PPP"</formula>
    </cfRule>
    <cfRule type="expression" dxfId="8074" priority="7192">
      <formula>INDIRECT("M"&amp;ROW())="Author"</formula>
    </cfRule>
  </conditionalFormatting>
  <conditionalFormatting sqref="C579:I579">
    <cfRule type="expression" dxfId="8073" priority="7193">
      <formula>INDIRECT("M"&amp;ROW())="Author"</formula>
    </cfRule>
  </conditionalFormatting>
  <conditionalFormatting sqref="C578:I578">
    <cfRule type="expression" dxfId="8072" priority="7184">
      <formula>INDIRECT("M"&amp;ROW())="Office"</formula>
    </cfRule>
    <cfRule type="expression" dxfId="8071" priority="7185">
      <formula>INDIRECT("M"&amp;ROW())="Editor"</formula>
    </cfRule>
    <cfRule type="expression" dxfId="8070" priority="7186">
      <formula>INDIRECT("M"&amp;ROW())="PPP"</formula>
    </cfRule>
    <cfRule type="expression" dxfId="8069" priority="7187">
      <formula>INDIRECT("M"&amp;ROW())="Author"</formula>
    </cfRule>
  </conditionalFormatting>
  <conditionalFormatting sqref="C578:I578">
    <cfRule type="expression" dxfId="8068" priority="7188">
      <formula>INDIRECT("M"&amp;ROW())="Author"</formula>
    </cfRule>
  </conditionalFormatting>
  <conditionalFormatting sqref="C577:I577">
    <cfRule type="expression" dxfId="8067" priority="7183">
      <formula>INDIRECT("M"&amp;ROW())="Author"</formula>
    </cfRule>
  </conditionalFormatting>
  <conditionalFormatting sqref="C577:I577">
    <cfRule type="expression" dxfId="8066" priority="7179">
      <formula>INDIRECT("M"&amp;ROW())="Office"</formula>
    </cfRule>
    <cfRule type="expression" dxfId="8065" priority="7180">
      <formula>INDIRECT("M"&amp;ROW())="Editor"</formula>
    </cfRule>
    <cfRule type="expression" dxfId="8064" priority="7181">
      <formula>INDIRECT("M"&amp;ROW())="PPP"</formula>
    </cfRule>
    <cfRule type="expression" dxfId="8063" priority="7182">
      <formula>INDIRECT("M"&amp;ROW())="Author"</formula>
    </cfRule>
  </conditionalFormatting>
  <conditionalFormatting sqref="C576:I576">
    <cfRule type="expression" dxfId="8062" priority="7178">
      <formula>INDIRECT("M"&amp;ROW())="Author"</formula>
    </cfRule>
  </conditionalFormatting>
  <conditionalFormatting sqref="C576:I576">
    <cfRule type="expression" dxfId="8061" priority="7174">
      <formula>INDIRECT("M"&amp;ROW())="Office"</formula>
    </cfRule>
    <cfRule type="expression" dxfId="8060" priority="7175">
      <formula>INDIRECT("M"&amp;ROW())="Editor"</formula>
    </cfRule>
    <cfRule type="expression" dxfId="8059" priority="7176">
      <formula>INDIRECT("M"&amp;ROW())="PPP"</formula>
    </cfRule>
    <cfRule type="expression" dxfId="8058" priority="7177">
      <formula>INDIRECT("M"&amp;ROW())="Author"</formula>
    </cfRule>
  </conditionalFormatting>
  <conditionalFormatting sqref="C575:I575">
    <cfRule type="expression" dxfId="8057" priority="7169">
      <formula>INDIRECT("M"&amp;ROW())="Office"</formula>
    </cfRule>
    <cfRule type="expression" dxfId="8056" priority="7170">
      <formula>INDIRECT("M"&amp;ROW())="Editor"</formula>
    </cfRule>
    <cfRule type="expression" dxfId="8055" priority="7171">
      <formula>INDIRECT("M"&amp;ROW())="PPP"</formula>
    </cfRule>
    <cfRule type="expression" dxfId="8054" priority="7172">
      <formula>INDIRECT("M"&amp;ROW())="Author"</formula>
    </cfRule>
  </conditionalFormatting>
  <conditionalFormatting sqref="C575:I575">
    <cfRule type="expression" dxfId="8053" priority="7173">
      <formula>INDIRECT("M"&amp;ROW())="Author"</formula>
    </cfRule>
  </conditionalFormatting>
  <conditionalFormatting sqref="C574:I574">
    <cfRule type="expression" dxfId="8052" priority="7164">
      <formula>INDIRECT("M"&amp;ROW())="Office"</formula>
    </cfRule>
    <cfRule type="expression" dxfId="8051" priority="7165">
      <formula>INDIRECT("M"&amp;ROW())="Editor"</formula>
    </cfRule>
    <cfRule type="expression" dxfId="8050" priority="7166">
      <formula>INDIRECT("M"&amp;ROW())="PPP"</formula>
    </cfRule>
    <cfRule type="expression" dxfId="8049" priority="7167">
      <formula>INDIRECT("M"&amp;ROW())="Author"</formula>
    </cfRule>
  </conditionalFormatting>
  <conditionalFormatting sqref="C574:I574">
    <cfRule type="expression" dxfId="8048" priority="7168">
      <formula>INDIRECT("M"&amp;ROW())="Author"</formula>
    </cfRule>
  </conditionalFormatting>
  <conditionalFormatting sqref="C573:I573">
    <cfRule type="expression" dxfId="8047" priority="7163">
      <formula>INDIRECT("M"&amp;ROW())="Author"</formula>
    </cfRule>
  </conditionalFormatting>
  <conditionalFormatting sqref="C573:I573">
    <cfRule type="expression" dxfId="8046" priority="7159">
      <formula>INDIRECT("M"&amp;ROW())="Office"</formula>
    </cfRule>
    <cfRule type="expression" dxfId="8045" priority="7160">
      <formula>INDIRECT("M"&amp;ROW())="Editor"</formula>
    </cfRule>
    <cfRule type="expression" dxfId="8044" priority="7161">
      <formula>INDIRECT("M"&amp;ROW())="PPP"</formula>
    </cfRule>
    <cfRule type="expression" dxfId="8043" priority="7162">
      <formula>INDIRECT("M"&amp;ROW())="Author"</formula>
    </cfRule>
  </conditionalFormatting>
  <conditionalFormatting sqref="C572:I572">
    <cfRule type="expression" dxfId="8042" priority="7158">
      <formula>INDIRECT("M"&amp;ROW())="Author"</formula>
    </cfRule>
  </conditionalFormatting>
  <conditionalFormatting sqref="C572:I572">
    <cfRule type="expression" dxfId="8041" priority="7154">
      <formula>INDIRECT("M"&amp;ROW())="Office"</formula>
    </cfRule>
    <cfRule type="expression" dxfId="8040" priority="7155">
      <formula>INDIRECT("M"&amp;ROW())="Editor"</formula>
    </cfRule>
    <cfRule type="expression" dxfId="8039" priority="7156">
      <formula>INDIRECT("M"&amp;ROW())="PPP"</formula>
    </cfRule>
    <cfRule type="expression" dxfId="8038" priority="7157">
      <formula>INDIRECT("M"&amp;ROW())="Author"</formula>
    </cfRule>
  </conditionalFormatting>
  <conditionalFormatting sqref="C571:I571">
    <cfRule type="expression" dxfId="8037" priority="7153">
      <formula>INDIRECT("M"&amp;ROW())="Author"</formula>
    </cfRule>
  </conditionalFormatting>
  <conditionalFormatting sqref="C571:I571">
    <cfRule type="expression" dxfId="8036" priority="7149">
      <formula>INDIRECT("M"&amp;ROW())="Office"</formula>
    </cfRule>
    <cfRule type="expression" dxfId="8035" priority="7150">
      <formula>INDIRECT("M"&amp;ROW())="Editor"</formula>
    </cfRule>
    <cfRule type="expression" dxfId="8034" priority="7151">
      <formula>INDIRECT("M"&amp;ROW())="PPP"</formula>
    </cfRule>
    <cfRule type="expression" dxfId="8033" priority="7152">
      <formula>INDIRECT("M"&amp;ROW())="Author"</formula>
    </cfRule>
  </conditionalFormatting>
  <conditionalFormatting sqref="C570:I570">
    <cfRule type="expression" dxfId="8032" priority="7144">
      <formula>INDIRECT("M"&amp;ROW())="Office"</formula>
    </cfRule>
    <cfRule type="expression" dxfId="8031" priority="7145">
      <formula>INDIRECT("M"&amp;ROW())="Editor"</formula>
    </cfRule>
    <cfRule type="expression" dxfId="8030" priority="7146">
      <formula>INDIRECT("M"&amp;ROW())="PPP"</formula>
    </cfRule>
    <cfRule type="expression" dxfId="8029" priority="7147">
      <formula>INDIRECT("M"&amp;ROW())="Author"</formula>
    </cfRule>
  </conditionalFormatting>
  <conditionalFormatting sqref="C570:I570">
    <cfRule type="expression" dxfId="8028" priority="7148">
      <formula>INDIRECT("M"&amp;ROW())="Author"</formula>
    </cfRule>
  </conditionalFormatting>
  <conditionalFormatting sqref="C569:I569">
    <cfRule type="expression" dxfId="8027" priority="7143">
      <formula>INDIRECT("M"&amp;ROW())="Author"</formula>
    </cfRule>
  </conditionalFormatting>
  <conditionalFormatting sqref="C569:I569">
    <cfRule type="expression" dxfId="8026" priority="7139">
      <formula>INDIRECT("M"&amp;ROW())="Office"</formula>
    </cfRule>
    <cfRule type="expression" dxfId="8025" priority="7140">
      <formula>INDIRECT("M"&amp;ROW())="Editor"</formula>
    </cfRule>
    <cfRule type="expression" dxfId="8024" priority="7141">
      <formula>INDIRECT("M"&amp;ROW())="PPP"</formula>
    </cfRule>
    <cfRule type="expression" dxfId="8023" priority="7142">
      <formula>INDIRECT("M"&amp;ROW())="Author"</formula>
    </cfRule>
  </conditionalFormatting>
  <conditionalFormatting sqref="C568:I568">
    <cfRule type="expression" dxfId="8022" priority="7134">
      <formula>INDIRECT("M"&amp;ROW())="Office"</formula>
    </cfRule>
    <cfRule type="expression" dxfId="8021" priority="7135">
      <formula>INDIRECT("M"&amp;ROW())="Editor"</formula>
    </cfRule>
    <cfRule type="expression" dxfId="8020" priority="7136">
      <formula>INDIRECT("M"&amp;ROW())="PPP"</formula>
    </cfRule>
    <cfRule type="expression" dxfId="8019" priority="7137">
      <formula>INDIRECT("M"&amp;ROW())="Author"</formula>
    </cfRule>
  </conditionalFormatting>
  <conditionalFormatting sqref="C568:I568">
    <cfRule type="expression" dxfId="8018" priority="7138">
      <formula>INDIRECT("M"&amp;ROW())="Author"</formula>
    </cfRule>
  </conditionalFormatting>
  <conditionalFormatting sqref="C567:I567">
    <cfRule type="expression" dxfId="8017" priority="7129">
      <formula>INDIRECT("M"&amp;ROW())="Office"</formula>
    </cfRule>
    <cfRule type="expression" dxfId="8016" priority="7130">
      <formula>INDIRECT("M"&amp;ROW())="Editor"</formula>
    </cfRule>
    <cfRule type="expression" dxfId="8015" priority="7131">
      <formula>INDIRECT("M"&amp;ROW())="PPP"</formula>
    </cfRule>
    <cfRule type="expression" dxfId="8014" priority="7132">
      <formula>INDIRECT("M"&amp;ROW())="Author"</formula>
    </cfRule>
  </conditionalFormatting>
  <conditionalFormatting sqref="C567:I567">
    <cfRule type="expression" dxfId="8013" priority="7133">
      <formula>INDIRECT("M"&amp;ROW())="Author"</formula>
    </cfRule>
  </conditionalFormatting>
  <conditionalFormatting sqref="C565:I565">
    <cfRule type="expression" dxfId="8012" priority="7128">
      <formula>INDIRECT("M"&amp;ROW())="Author"</formula>
    </cfRule>
  </conditionalFormatting>
  <conditionalFormatting sqref="C565:I565">
    <cfRule type="expression" dxfId="8011" priority="7124">
      <formula>INDIRECT("M"&amp;ROW())="Office"</formula>
    </cfRule>
    <cfRule type="expression" dxfId="8010" priority="7125">
      <formula>INDIRECT("M"&amp;ROW())="Editor"</formula>
    </cfRule>
    <cfRule type="expression" dxfId="8009" priority="7126">
      <formula>INDIRECT("M"&amp;ROW())="PPP"</formula>
    </cfRule>
    <cfRule type="expression" dxfId="8008" priority="7127">
      <formula>INDIRECT("M"&amp;ROW())="Author"</formula>
    </cfRule>
  </conditionalFormatting>
  <conditionalFormatting sqref="C566:I566">
    <cfRule type="expression" dxfId="8007" priority="7119">
      <formula>INDIRECT("M"&amp;ROW())="Office"</formula>
    </cfRule>
    <cfRule type="expression" dxfId="8006" priority="7120">
      <formula>INDIRECT("M"&amp;ROW())="Editor"</formula>
    </cfRule>
    <cfRule type="expression" dxfId="8005" priority="7121">
      <formula>INDIRECT("M"&amp;ROW())="PPP"</formula>
    </cfRule>
    <cfRule type="expression" dxfId="8004" priority="7122">
      <formula>INDIRECT("M"&amp;ROW())="Author"</formula>
    </cfRule>
  </conditionalFormatting>
  <conditionalFormatting sqref="C566:I566">
    <cfRule type="expression" dxfId="8003" priority="7123">
      <formula>INDIRECT("M"&amp;ROW())="Author"</formula>
    </cfRule>
  </conditionalFormatting>
  <conditionalFormatting sqref="C564:I564">
    <cfRule type="expression" dxfId="8002" priority="7114">
      <formula>INDIRECT("M"&amp;ROW())="Office"</formula>
    </cfRule>
    <cfRule type="expression" dxfId="8001" priority="7115">
      <formula>INDIRECT("M"&amp;ROW())="Editor"</formula>
    </cfRule>
    <cfRule type="expression" dxfId="8000" priority="7116">
      <formula>INDIRECT("M"&amp;ROW())="PPP"</formula>
    </cfRule>
    <cfRule type="expression" dxfId="7999" priority="7117">
      <formula>INDIRECT("M"&amp;ROW())="Author"</formula>
    </cfRule>
  </conditionalFormatting>
  <conditionalFormatting sqref="C564:I564">
    <cfRule type="expression" dxfId="7998" priority="7118">
      <formula>INDIRECT("M"&amp;ROW())="Author"</formula>
    </cfRule>
  </conditionalFormatting>
  <conditionalFormatting sqref="C563:I563">
    <cfRule type="expression" dxfId="7997" priority="7109">
      <formula>INDIRECT("M"&amp;ROW())="Office"</formula>
    </cfRule>
    <cfRule type="expression" dxfId="7996" priority="7110">
      <formula>INDIRECT("M"&amp;ROW())="Editor"</formula>
    </cfRule>
    <cfRule type="expression" dxfId="7995" priority="7111">
      <formula>INDIRECT("M"&amp;ROW())="PPP"</formula>
    </cfRule>
    <cfRule type="expression" dxfId="7994" priority="7112">
      <formula>INDIRECT("M"&amp;ROW())="Author"</formula>
    </cfRule>
  </conditionalFormatting>
  <conditionalFormatting sqref="C563:I563">
    <cfRule type="expression" dxfId="7993" priority="7113">
      <formula>INDIRECT("M"&amp;ROW())="Author"</formula>
    </cfRule>
  </conditionalFormatting>
  <conditionalFormatting sqref="C562:I562">
    <cfRule type="expression" dxfId="7992" priority="7104">
      <formula>INDIRECT("M"&amp;ROW())="Office"</formula>
    </cfRule>
    <cfRule type="expression" dxfId="7991" priority="7105">
      <formula>INDIRECT("M"&amp;ROW())="Editor"</formula>
    </cfRule>
    <cfRule type="expression" dxfId="7990" priority="7106">
      <formula>INDIRECT("M"&amp;ROW())="PPP"</formula>
    </cfRule>
    <cfRule type="expression" dxfId="7989" priority="7107">
      <formula>INDIRECT("M"&amp;ROW())="Author"</formula>
    </cfRule>
  </conditionalFormatting>
  <conditionalFormatting sqref="C562:I562">
    <cfRule type="expression" dxfId="7988" priority="7108">
      <formula>INDIRECT("M"&amp;ROW())="Author"</formula>
    </cfRule>
  </conditionalFormatting>
  <conditionalFormatting sqref="C561:I561">
    <cfRule type="expression" dxfId="7987" priority="7099">
      <formula>INDIRECT("M"&amp;ROW())="Office"</formula>
    </cfRule>
    <cfRule type="expression" dxfId="7986" priority="7100">
      <formula>INDIRECT("M"&amp;ROW())="Editor"</formula>
    </cfRule>
    <cfRule type="expression" dxfId="7985" priority="7101">
      <formula>INDIRECT("M"&amp;ROW())="PPP"</formula>
    </cfRule>
    <cfRule type="expression" dxfId="7984" priority="7102">
      <formula>INDIRECT("M"&amp;ROW())="Author"</formula>
    </cfRule>
  </conditionalFormatting>
  <conditionalFormatting sqref="C561:I561">
    <cfRule type="expression" dxfId="7983" priority="7103">
      <formula>INDIRECT("M"&amp;ROW())="Author"</formula>
    </cfRule>
  </conditionalFormatting>
  <conditionalFormatting sqref="C560:I560">
    <cfRule type="expression" dxfId="7982" priority="7094">
      <formula>INDIRECT("M"&amp;ROW())="Office"</formula>
    </cfRule>
    <cfRule type="expression" dxfId="7981" priority="7095">
      <formula>INDIRECT("M"&amp;ROW())="Editor"</formula>
    </cfRule>
    <cfRule type="expression" dxfId="7980" priority="7096">
      <formula>INDIRECT("M"&amp;ROW())="PPP"</formula>
    </cfRule>
    <cfRule type="expression" dxfId="7979" priority="7097">
      <formula>INDIRECT("M"&amp;ROW())="Author"</formula>
    </cfRule>
  </conditionalFormatting>
  <conditionalFormatting sqref="C560:I560">
    <cfRule type="expression" dxfId="7978" priority="7098">
      <formula>INDIRECT("M"&amp;ROW())="Author"</formula>
    </cfRule>
  </conditionalFormatting>
  <conditionalFormatting sqref="C559:I559">
    <cfRule type="expression" dxfId="7977" priority="7093">
      <formula>INDIRECT("M"&amp;ROW())="Author"</formula>
    </cfRule>
  </conditionalFormatting>
  <conditionalFormatting sqref="C559:I559 L543:L558 K543:K559 L474:L540 K475:K541">
    <cfRule type="expression" dxfId="7976" priority="7089">
      <formula>INDIRECT("M"&amp;ROW())="Office"</formula>
    </cfRule>
    <cfRule type="expression" dxfId="7975" priority="7090">
      <formula>INDIRECT("M"&amp;ROW())="Editor"</formula>
    </cfRule>
    <cfRule type="expression" dxfId="7974" priority="7092">
      <formula>INDIRECT("M"&amp;ROW())="Author"</formula>
    </cfRule>
  </conditionalFormatting>
  <conditionalFormatting sqref="C559:I559 L543:L558 K543:K559 L474:L540 K475:K541">
    <cfRule type="expression" dxfId="7973" priority="7091">
      <formula>INDIRECT("M"&amp;ROW())="PPP"</formula>
    </cfRule>
  </conditionalFormatting>
  <conditionalFormatting sqref="C558:I558">
    <cfRule type="expression" dxfId="7972" priority="7088">
      <formula>INDIRECT("M"&amp;ROW())="Author"</formula>
    </cfRule>
  </conditionalFormatting>
  <conditionalFormatting sqref="C558:I558">
    <cfRule type="expression" dxfId="7971" priority="7084">
      <formula>INDIRECT("M"&amp;ROW())="Office"</formula>
    </cfRule>
    <cfRule type="expression" dxfId="7970" priority="7085">
      <formula>INDIRECT("M"&amp;ROW())="Editor"</formula>
    </cfRule>
    <cfRule type="expression" dxfId="7969" priority="7087">
      <formula>INDIRECT("M"&amp;ROW())="Author"</formula>
    </cfRule>
  </conditionalFormatting>
  <conditionalFormatting sqref="C558:I558">
    <cfRule type="expression" dxfId="7968" priority="7086">
      <formula>INDIRECT("M"&amp;ROW())="PPP"</formula>
    </cfRule>
  </conditionalFormatting>
  <conditionalFormatting sqref="C557:I557">
    <cfRule type="expression" dxfId="7967" priority="7083">
      <formula>INDIRECT("M"&amp;ROW())="Author"</formula>
    </cfRule>
  </conditionalFormatting>
  <conditionalFormatting sqref="C557:I557">
    <cfRule type="expression" dxfId="7966" priority="7079">
      <formula>INDIRECT("M"&amp;ROW())="Office"</formula>
    </cfRule>
    <cfRule type="expression" dxfId="7965" priority="7080">
      <formula>INDIRECT("M"&amp;ROW())="Editor"</formula>
    </cfRule>
    <cfRule type="expression" dxfId="7964" priority="7082">
      <formula>INDIRECT("M"&amp;ROW())="Author"</formula>
    </cfRule>
  </conditionalFormatting>
  <conditionalFormatting sqref="C557:I557">
    <cfRule type="expression" dxfId="7963" priority="7081">
      <formula>INDIRECT("M"&amp;ROW())="PPP"</formula>
    </cfRule>
  </conditionalFormatting>
  <conditionalFormatting sqref="C556:I556">
    <cfRule type="expression" dxfId="7962" priority="7078">
      <formula>INDIRECT("M"&amp;ROW())="Author"</formula>
    </cfRule>
  </conditionalFormatting>
  <conditionalFormatting sqref="C556:I556">
    <cfRule type="expression" dxfId="7961" priority="7074">
      <formula>INDIRECT("M"&amp;ROW())="Office"</formula>
    </cfRule>
    <cfRule type="expression" dxfId="7960" priority="7075">
      <formula>INDIRECT("M"&amp;ROW())="Editor"</formula>
    </cfRule>
    <cfRule type="expression" dxfId="7959" priority="7077">
      <formula>INDIRECT("M"&amp;ROW())="Author"</formula>
    </cfRule>
  </conditionalFormatting>
  <conditionalFormatting sqref="C556:I556">
    <cfRule type="expression" dxfId="7958" priority="7076">
      <formula>INDIRECT("M"&amp;ROW())="PPP"</formula>
    </cfRule>
  </conditionalFormatting>
  <conditionalFormatting sqref="C555:I555">
    <cfRule type="expression" dxfId="7957" priority="7073">
      <formula>INDIRECT("M"&amp;ROW())="Author"</formula>
    </cfRule>
  </conditionalFormatting>
  <conditionalFormatting sqref="C555:I555">
    <cfRule type="expression" dxfId="7956" priority="7069">
      <formula>INDIRECT("M"&amp;ROW())="Office"</formula>
    </cfRule>
    <cfRule type="expression" dxfId="7955" priority="7070">
      <formula>INDIRECT("M"&amp;ROW())="Editor"</formula>
    </cfRule>
    <cfRule type="expression" dxfId="7954" priority="7072">
      <formula>INDIRECT("M"&amp;ROW())="Author"</formula>
    </cfRule>
  </conditionalFormatting>
  <conditionalFormatting sqref="C555:I555">
    <cfRule type="expression" dxfId="7953" priority="7071">
      <formula>INDIRECT("M"&amp;ROW())="PPP"</formula>
    </cfRule>
  </conditionalFormatting>
  <conditionalFormatting sqref="C554:I554">
    <cfRule type="expression" dxfId="7952" priority="7068">
      <formula>INDIRECT("M"&amp;ROW())="Author"</formula>
    </cfRule>
  </conditionalFormatting>
  <conditionalFormatting sqref="C554:I554">
    <cfRule type="expression" dxfId="7951" priority="7064">
      <formula>INDIRECT("M"&amp;ROW())="Office"</formula>
    </cfRule>
    <cfRule type="expression" dxfId="7950" priority="7065">
      <formula>INDIRECT("M"&amp;ROW())="Editor"</formula>
    </cfRule>
    <cfRule type="expression" dxfId="7949" priority="7067">
      <formula>INDIRECT("M"&amp;ROW())="Author"</formula>
    </cfRule>
  </conditionalFormatting>
  <conditionalFormatting sqref="C554:I554">
    <cfRule type="expression" dxfId="7948" priority="7066">
      <formula>INDIRECT("M"&amp;ROW())="PPP"</formula>
    </cfRule>
  </conditionalFormatting>
  <conditionalFormatting sqref="C553:I553">
    <cfRule type="expression" dxfId="7947" priority="7063">
      <formula>INDIRECT("M"&amp;ROW())="Author"</formula>
    </cfRule>
  </conditionalFormatting>
  <conditionalFormatting sqref="C553:I553">
    <cfRule type="expression" dxfId="7946" priority="7059">
      <formula>INDIRECT("M"&amp;ROW())="Office"</formula>
    </cfRule>
    <cfRule type="expression" dxfId="7945" priority="7060">
      <formula>INDIRECT("M"&amp;ROW())="Editor"</formula>
    </cfRule>
    <cfRule type="expression" dxfId="7944" priority="7062">
      <formula>INDIRECT("M"&amp;ROW())="Author"</formula>
    </cfRule>
  </conditionalFormatting>
  <conditionalFormatting sqref="C553:I553">
    <cfRule type="expression" dxfId="7943" priority="7061">
      <formula>INDIRECT("M"&amp;ROW())="PPP"</formula>
    </cfRule>
  </conditionalFormatting>
  <conditionalFormatting sqref="C552:I552">
    <cfRule type="expression" dxfId="7942" priority="7058">
      <formula>INDIRECT("M"&amp;ROW())="Author"</formula>
    </cfRule>
  </conditionalFormatting>
  <conditionalFormatting sqref="C552:I552">
    <cfRule type="expression" dxfId="7941" priority="7054">
      <formula>INDIRECT("M"&amp;ROW())="Office"</formula>
    </cfRule>
    <cfRule type="expression" dxfId="7940" priority="7055">
      <formula>INDIRECT("M"&amp;ROW())="Editor"</formula>
    </cfRule>
    <cfRule type="expression" dxfId="7939" priority="7057">
      <formula>INDIRECT("M"&amp;ROW())="Author"</formula>
    </cfRule>
  </conditionalFormatting>
  <conditionalFormatting sqref="C552:I552">
    <cfRule type="expression" dxfId="7938" priority="7056">
      <formula>INDIRECT("M"&amp;ROW())="PPP"</formula>
    </cfRule>
  </conditionalFormatting>
  <conditionalFormatting sqref="C551:I551">
    <cfRule type="expression" dxfId="7937" priority="7053">
      <formula>INDIRECT("M"&amp;ROW())="Author"</formula>
    </cfRule>
  </conditionalFormatting>
  <conditionalFormatting sqref="C551:I551">
    <cfRule type="expression" dxfId="7936" priority="7049">
      <formula>INDIRECT("M"&amp;ROW())="Office"</formula>
    </cfRule>
    <cfRule type="expression" dxfId="7935" priority="7050">
      <formula>INDIRECT("M"&amp;ROW())="Editor"</formula>
    </cfRule>
    <cfRule type="expression" dxfId="7934" priority="7052">
      <formula>INDIRECT("M"&amp;ROW())="Author"</formula>
    </cfRule>
  </conditionalFormatting>
  <conditionalFormatting sqref="C551:I551">
    <cfRule type="expression" dxfId="7933" priority="7051">
      <formula>INDIRECT("M"&amp;ROW())="PPP"</formula>
    </cfRule>
  </conditionalFormatting>
  <conditionalFormatting sqref="C550:I550">
    <cfRule type="expression" dxfId="7932" priority="7048">
      <formula>INDIRECT("M"&amp;ROW())="Author"</formula>
    </cfRule>
  </conditionalFormatting>
  <conditionalFormatting sqref="C550:I550">
    <cfRule type="expression" dxfId="7931" priority="7044">
      <formula>INDIRECT("M"&amp;ROW())="Office"</formula>
    </cfRule>
    <cfRule type="expression" dxfId="7930" priority="7045">
      <formula>INDIRECT("M"&amp;ROW())="Editor"</formula>
    </cfRule>
    <cfRule type="expression" dxfId="7929" priority="7047">
      <formula>INDIRECT("M"&amp;ROW())="Author"</formula>
    </cfRule>
  </conditionalFormatting>
  <conditionalFormatting sqref="C550:I550">
    <cfRule type="expression" dxfId="7928" priority="7046">
      <formula>INDIRECT("M"&amp;ROW())="PPP"</formula>
    </cfRule>
  </conditionalFormatting>
  <conditionalFormatting sqref="C549:I549">
    <cfRule type="expression" dxfId="7927" priority="7043">
      <formula>INDIRECT("M"&amp;ROW())="Author"</formula>
    </cfRule>
  </conditionalFormatting>
  <conditionalFormatting sqref="C549:I549">
    <cfRule type="expression" dxfId="7926" priority="7039">
      <formula>INDIRECT("M"&amp;ROW())="Office"</formula>
    </cfRule>
    <cfRule type="expression" dxfId="7925" priority="7040">
      <formula>INDIRECT("M"&amp;ROW())="Editor"</formula>
    </cfRule>
    <cfRule type="expression" dxfId="7924" priority="7042">
      <formula>INDIRECT("M"&amp;ROW())="Author"</formula>
    </cfRule>
  </conditionalFormatting>
  <conditionalFormatting sqref="C549:I549">
    <cfRule type="expression" dxfId="7923" priority="7041">
      <formula>INDIRECT("M"&amp;ROW())="PPP"</formula>
    </cfRule>
  </conditionalFormatting>
  <conditionalFormatting sqref="C548:I548">
    <cfRule type="expression" dxfId="7922" priority="7038">
      <formula>INDIRECT("M"&amp;ROW())="Author"</formula>
    </cfRule>
  </conditionalFormatting>
  <conditionalFormatting sqref="C548:I548">
    <cfRule type="expression" dxfId="7921" priority="7034">
      <formula>INDIRECT("M"&amp;ROW())="Office"</formula>
    </cfRule>
    <cfRule type="expression" dxfId="7920" priority="7035">
      <formula>INDIRECT("M"&amp;ROW())="Editor"</formula>
    </cfRule>
    <cfRule type="expression" dxfId="7919" priority="7037">
      <formula>INDIRECT("M"&amp;ROW())="Author"</formula>
    </cfRule>
  </conditionalFormatting>
  <conditionalFormatting sqref="C548:I548">
    <cfRule type="expression" dxfId="7918" priority="7036">
      <formula>INDIRECT("M"&amp;ROW())="PPP"</formula>
    </cfRule>
  </conditionalFormatting>
  <conditionalFormatting sqref="C547:I547">
    <cfRule type="expression" dxfId="7917" priority="7033">
      <formula>INDIRECT("M"&amp;ROW())="Author"</formula>
    </cfRule>
  </conditionalFormatting>
  <conditionalFormatting sqref="C547:I547">
    <cfRule type="expression" dxfId="7916" priority="7029">
      <formula>INDIRECT("M"&amp;ROW())="Office"</formula>
    </cfRule>
    <cfRule type="expression" dxfId="7915" priority="7030">
      <formula>INDIRECT("M"&amp;ROW())="Editor"</formula>
    </cfRule>
    <cfRule type="expression" dxfId="7914" priority="7032">
      <formula>INDIRECT("M"&amp;ROW())="Author"</formula>
    </cfRule>
  </conditionalFormatting>
  <conditionalFormatting sqref="C547:I547">
    <cfRule type="expression" dxfId="7913" priority="7031">
      <formula>INDIRECT("M"&amp;ROW())="PPP"</formula>
    </cfRule>
  </conditionalFormatting>
  <conditionalFormatting sqref="C546:I546">
    <cfRule type="expression" dxfId="7912" priority="7028">
      <formula>INDIRECT("M"&amp;ROW())="Author"</formula>
    </cfRule>
  </conditionalFormatting>
  <conditionalFormatting sqref="C546:I546">
    <cfRule type="expression" dxfId="7911" priority="7024">
      <formula>INDIRECT("M"&amp;ROW())="Office"</formula>
    </cfRule>
    <cfRule type="expression" dxfId="7910" priority="7025">
      <formula>INDIRECT("M"&amp;ROW())="Editor"</formula>
    </cfRule>
    <cfRule type="expression" dxfId="7909" priority="7027">
      <formula>INDIRECT("M"&amp;ROW())="Author"</formula>
    </cfRule>
  </conditionalFormatting>
  <conditionalFormatting sqref="C546:I546">
    <cfRule type="expression" dxfId="7908" priority="7026">
      <formula>INDIRECT("M"&amp;ROW())="PPP"</formula>
    </cfRule>
  </conditionalFormatting>
  <conditionalFormatting sqref="C545:I545">
    <cfRule type="expression" dxfId="7907" priority="7023">
      <formula>INDIRECT("M"&amp;ROW())="Author"</formula>
    </cfRule>
  </conditionalFormatting>
  <conditionalFormatting sqref="C545:I545">
    <cfRule type="expression" dxfId="7906" priority="7019">
      <formula>INDIRECT("M"&amp;ROW())="Office"</formula>
    </cfRule>
    <cfRule type="expression" dxfId="7905" priority="7020">
      <formula>INDIRECT("M"&amp;ROW())="Editor"</formula>
    </cfRule>
    <cfRule type="expression" dxfId="7904" priority="7022">
      <formula>INDIRECT("M"&amp;ROW())="Author"</formula>
    </cfRule>
  </conditionalFormatting>
  <conditionalFormatting sqref="C545:I545">
    <cfRule type="expression" dxfId="7903" priority="7021">
      <formula>INDIRECT("M"&amp;ROW())="PPP"</formula>
    </cfRule>
  </conditionalFormatting>
  <conditionalFormatting sqref="C544:I544">
    <cfRule type="expression" dxfId="7902" priority="7018">
      <formula>INDIRECT("M"&amp;ROW())="Author"</formula>
    </cfRule>
  </conditionalFormatting>
  <conditionalFormatting sqref="C544:I544">
    <cfRule type="expression" dxfId="7901" priority="7014">
      <formula>INDIRECT("M"&amp;ROW())="Office"</formula>
    </cfRule>
    <cfRule type="expression" dxfId="7900" priority="7015">
      <formula>INDIRECT("M"&amp;ROW())="Editor"</formula>
    </cfRule>
    <cfRule type="expression" dxfId="7899" priority="7017">
      <formula>INDIRECT("M"&amp;ROW())="Author"</formula>
    </cfRule>
  </conditionalFormatting>
  <conditionalFormatting sqref="C544:I544">
    <cfRule type="expression" dxfId="7898" priority="7016">
      <formula>INDIRECT("M"&amp;ROW())="PPP"</formula>
    </cfRule>
  </conditionalFormatting>
  <conditionalFormatting sqref="C543:I543">
    <cfRule type="expression" dxfId="7897" priority="7013">
      <formula>INDIRECT("M"&amp;ROW())="Author"</formula>
    </cfRule>
  </conditionalFormatting>
  <conditionalFormatting sqref="C543:I543">
    <cfRule type="expression" dxfId="7896" priority="7009">
      <formula>INDIRECT("M"&amp;ROW())="Office"</formula>
    </cfRule>
    <cfRule type="expression" dxfId="7895" priority="7010">
      <formula>INDIRECT("M"&amp;ROW())="Editor"</formula>
    </cfRule>
    <cfRule type="expression" dxfId="7894" priority="7012">
      <formula>INDIRECT("M"&amp;ROW())="Author"</formula>
    </cfRule>
  </conditionalFormatting>
  <conditionalFormatting sqref="C543:I543">
    <cfRule type="expression" dxfId="7893" priority="7011">
      <formula>INDIRECT("M"&amp;ROW())="PPP"</formula>
    </cfRule>
  </conditionalFormatting>
  <conditionalFormatting sqref="C541:I541">
    <cfRule type="expression" dxfId="7892" priority="7008">
      <formula>INDIRECT("M"&amp;ROW())="Author"</formula>
    </cfRule>
  </conditionalFormatting>
  <conditionalFormatting sqref="C541:I541">
    <cfRule type="expression" dxfId="7891" priority="7004">
      <formula>INDIRECT("M"&amp;ROW())="Office"</formula>
    </cfRule>
    <cfRule type="expression" dxfId="7890" priority="7005">
      <formula>INDIRECT("M"&amp;ROW())="Editor"</formula>
    </cfRule>
    <cfRule type="expression" dxfId="7889" priority="7007">
      <formula>INDIRECT("M"&amp;ROW())="Author"</formula>
    </cfRule>
  </conditionalFormatting>
  <conditionalFormatting sqref="C541:I541">
    <cfRule type="expression" dxfId="7888" priority="7006">
      <formula>INDIRECT("M"&amp;ROW())="PPP"</formula>
    </cfRule>
  </conditionalFormatting>
  <conditionalFormatting sqref="C540:I540">
    <cfRule type="expression" dxfId="7887" priority="7003">
      <formula>INDIRECT("M"&amp;ROW())="Author"</formula>
    </cfRule>
  </conditionalFormatting>
  <conditionalFormatting sqref="C540:I540">
    <cfRule type="expression" dxfId="7886" priority="6999">
      <formula>INDIRECT("M"&amp;ROW())="Office"</formula>
    </cfRule>
    <cfRule type="expression" dxfId="7885" priority="7000">
      <formula>INDIRECT("M"&amp;ROW())="Editor"</formula>
    </cfRule>
    <cfRule type="expression" dxfId="7884" priority="7002">
      <formula>INDIRECT("M"&amp;ROW())="Author"</formula>
    </cfRule>
  </conditionalFormatting>
  <conditionalFormatting sqref="C540:I540">
    <cfRule type="expression" dxfId="7883" priority="7001">
      <formula>INDIRECT("M"&amp;ROW())="PPP"</formula>
    </cfRule>
  </conditionalFormatting>
  <conditionalFormatting sqref="C539:I539">
    <cfRule type="expression" dxfId="7882" priority="6998">
      <formula>INDIRECT("M"&amp;ROW())="Author"</formula>
    </cfRule>
  </conditionalFormatting>
  <conditionalFormatting sqref="C539:I539">
    <cfRule type="expression" dxfId="7881" priority="6994">
      <formula>INDIRECT("M"&amp;ROW())="Office"</formula>
    </cfRule>
    <cfRule type="expression" dxfId="7880" priority="6995">
      <formula>INDIRECT("M"&amp;ROW())="Editor"</formula>
    </cfRule>
    <cfRule type="expression" dxfId="7879" priority="6997">
      <formula>INDIRECT("M"&amp;ROW())="Author"</formula>
    </cfRule>
  </conditionalFormatting>
  <conditionalFormatting sqref="C539:I539">
    <cfRule type="expression" dxfId="7878" priority="6996">
      <formula>INDIRECT("M"&amp;ROW())="PPP"</formula>
    </cfRule>
  </conditionalFormatting>
  <conditionalFormatting sqref="C538:F538 H538:I538">
    <cfRule type="expression" dxfId="7877" priority="6993">
      <formula>INDIRECT("M"&amp;ROW())="Author"</formula>
    </cfRule>
  </conditionalFormatting>
  <conditionalFormatting sqref="C538:F538 H538:I538">
    <cfRule type="expression" dxfId="7876" priority="6989">
      <formula>INDIRECT("M"&amp;ROW())="Office"</formula>
    </cfRule>
    <cfRule type="expression" dxfId="7875" priority="6990">
      <formula>INDIRECT("M"&amp;ROW())="Editor"</formula>
    </cfRule>
    <cfRule type="expression" dxfId="7874" priority="6992">
      <formula>INDIRECT("M"&amp;ROW())="Author"</formula>
    </cfRule>
  </conditionalFormatting>
  <conditionalFormatting sqref="C538:F538 H538:I538">
    <cfRule type="expression" dxfId="7873" priority="6991">
      <formula>INDIRECT("M"&amp;ROW())="PPP"</formula>
    </cfRule>
  </conditionalFormatting>
  <conditionalFormatting sqref="C537:F537 H537:I537">
    <cfRule type="expression" dxfId="7872" priority="6988">
      <formula>INDIRECT("M"&amp;ROW())="Author"</formula>
    </cfRule>
  </conditionalFormatting>
  <conditionalFormatting sqref="C537:F537 H537:I537">
    <cfRule type="expression" dxfId="7871" priority="6984">
      <formula>INDIRECT("M"&amp;ROW())="Office"</formula>
    </cfRule>
    <cfRule type="expression" dxfId="7870" priority="6985">
      <formula>INDIRECT("M"&amp;ROW())="Editor"</formula>
    </cfRule>
    <cfRule type="expression" dxfId="7869" priority="6987">
      <formula>INDIRECT("M"&amp;ROW())="Author"</formula>
    </cfRule>
  </conditionalFormatting>
  <conditionalFormatting sqref="C537:F537 H537:I537">
    <cfRule type="expression" dxfId="7868" priority="6986">
      <formula>INDIRECT("M"&amp;ROW())="PPP"</formula>
    </cfRule>
  </conditionalFormatting>
  <conditionalFormatting sqref="C536:I536">
    <cfRule type="expression" dxfId="7867" priority="6983">
      <formula>INDIRECT("M"&amp;ROW())="Author"</formula>
    </cfRule>
  </conditionalFormatting>
  <conditionalFormatting sqref="C536:I536">
    <cfRule type="expression" dxfId="7866" priority="6979">
      <formula>INDIRECT("M"&amp;ROW())="Office"</formula>
    </cfRule>
    <cfRule type="expression" dxfId="7865" priority="6980">
      <formula>INDIRECT("M"&amp;ROW())="Editor"</formula>
    </cfRule>
    <cfRule type="expression" dxfId="7864" priority="6982">
      <formula>INDIRECT("M"&amp;ROW())="Author"</formula>
    </cfRule>
  </conditionalFormatting>
  <conditionalFormatting sqref="C536:I536">
    <cfRule type="expression" dxfId="7863" priority="6981">
      <formula>INDIRECT("M"&amp;ROW())="PPP"</formula>
    </cfRule>
  </conditionalFormatting>
  <conditionalFormatting sqref="C535:I535">
    <cfRule type="expression" dxfId="7862" priority="6978">
      <formula>INDIRECT("M"&amp;ROW())="Author"</formula>
    </cfRule>
  </conditionalFormatting>
  <conditionalFormatting sqref="C535:I535">
    <cfRule type="expression" dxfId="7861" priority="6974">
      <formula>INDIRECT("M"&amp;ROW())="Office"</formula>
    </cfRule>
    <cfRule type="expression" dxfId="7860" priority="6975">
      <formula>INDIRECT("M"&amp;ROW())="Editor"</formula>
    </cfRule>
    <cfRule type="expression" dxfId="7859" priority="6977">
      <formula>INDIRECT("M"&amp;ROW())="Author"</formula>
    </cfRule>
  </conditionalFormatting>
  <conditionalFormatting sqref="C535:I535">
    <cfRule type="expression" dxfId="7858" priority="6976">
      <formula>INDIRECT("M"&amp;ROW())="PPP"</formula>
    </cfRule>
  </conditionalFormatting>
  <conditionalFormatting sqref="C534:I534">
    <cfRule type="expression" dxfId="7857" priority="6973">
      <formula>INDIRECT("M"&amp;ROW())="Author"</formula>
    </cfRule>
  </conditionalFormatting>
  <conditionalFormatting sqref="C534:I534">
    <cfRule type="expression" dxfId="7856" priority="6969">
      <formula>INDIRECT("M"&amp;ROW())="Office"</formula>
    </cfRule>
    <cfRule type="expression" dxfId="7855" priority="6970">
      <formula>INDIRECT("M"&amp;ROW())="Editor"</formula>
    </cfRule>
    <cfRule type="expression" dxfId="7854" priority="6972">
      <formula>INDIRECT("M"&amp;ROW())="Author"</formula>
    </cfRule>
  </conditionalFormatting>
  <conditionalFormatting sqref="C534:I534">
    <cfRule type="expression" dxfId="7853" priority="6971">
      <formula>INDIRECT("M"&amp;ROW())="PPP"</formula>
    </cfRule>
  </conditionalFormatting>
  <conditionalFormatting sqref="C533:I533">
    <cfRule type="expression" dxfId="7852" priority="6968">
      <formula>INDIRECT("M"&amp;ROW())="Author"</formula>
    </cfRule>
  </conditionalFormatting>
  <conditionalFormatting sqref="C533:I533">
    <cfRule type="expression" dxfId="7851" priority="6964">
      <formula>INDIRECT("M"&amp;ROW())="Office"</formula>
    </cfRule>
    <cfRule type="expression" dxfId="7850" priority="6965">
      <formula>INDIRECT("M"&amp;ROW())="Editor"</formula>
    </cfRule>
    <cfRule type="expression" dxfId="7849" priority="6967">
      <formula>INDIRECT("M"&amp;ROW())="Author"</formula>
    </cfRule>
  </conditionalFormatting>
  <conditionalFormatting sqref="C533:I533">
    <cfRule type="expression" dxfId="7848" priority="6966">
      <formula>INDIRECT("M"&amp;ROW())="PPP"</formula>
    </cfRule>
  </conditionalFormatting>
  <conditionalFormatting sqref="C532:I532">
    <cfRule type="expression" dxfId="7847" priority="6963">
      <formula>INDIRECT("M"&amp;ROW())="Author"</formula>
    </cfRule>
  </conditionalFormatting>
  <conditionalFormatting sqref="C532:I532">
    <cfRule type="expression" dxfId="7846" priority="6959">
      <formula>INDIRECT("M"&amp;ROW())="Office"</formula>
    </cfRule>
    <cfRule type="expression" dxfId="7845" priority="6960">
      <formula>INDIRECT("M"&amp;ROW())="Editor"</formula>
    </cfRule>
    <cfRule type="expression" dxfId="7844" priority="6962">
      <formula>INDIRECT("M"&amp;ROW())="Author"</formula>
    </cfRule>
  </conditionalFormatting>
  <conditionalFormatting sqref="C532:I532">
    <cfRule type="expression" dxfId="7843" priority="6961">
      <formula>INDIRECT("M"&amp;ROW())="PPP"</formula>
    </cfRule>
  </conditionalFormatting>
  <conditionalFormatting sqref="C531:I531">
    <cfRule type="expression" dxfId="7842" priority="6958">
      <formula>INDIRECT("M"&amp;ROW())="Author"</formula>
    </cfRule>
  </conditionalFormatting>
  <conditionalFormatting sqref="C531:I531">
    <cfRule type="expression" dxfId="7841" priority="6954">
      <formula>INDIRECT("M"&amp;ROW())="Office"</formula>
    </cfRule>
    <cfRule type="expression" dxfId="7840" priority="6955">
      <formula>INDIRECT("M"&amp;ROW())="Editor"</formula>
    </cfRule>
    <cfRule type="expression" dxfId="7839" priority="6957">
      <formula>INDIRECT("M"&amp;ROW())="Author"</formula>
    </cfRule>
  </conditionalFormatting>
  <conditionalFormatting sqref="C531:I531">
    <cfRule type="expression" dxfId="7838" priority="6956">
      <formula>INDIRECT("M"&amp;ROW())="PPP"</formula>
    </cfRule>
  </conditionalFormatting>
  <conditionalFormatting sqref="C530:I530">
    <cfRule type="expression" dxfId="7837" priority="6953">
      <formula>INDIRECT("M"&amp;ROW())="Author"</formula>
    </cfRule>
  </conditionalFormatting>
  <conditionalFormatting sqref="C530:I530">
    <cfRule type="expression" dxfId="7836" priority="6949">
      <formula>INDIRECT("M"&amp;ROW())="Office"</formula>
    </cfRule>
    <cfRule type="expression" dxfId="7835" priority="6950">
      <formula>INDIRECT("M"&amp;ROW())="Editor"</formula>
    </cfRule>
    <cfRule type="expression" dxfId="7834" priority="6952">
      <formula>INDIRECT("M"&amp;ROW())="Author"</formula>
    </cfRule>
  </conditionalFormatting>
  <conditionalFormatting sqref="C530:I530">
    <cfRule type="expression" dxfId="7833" priority="6951">
      <formula>INDIRECT("M"&amp;ROW())="PPP"</formula>
    </cfRule>
  </conditionalFormatting>
  <conditionalFormatting sqref="C529:F529 H529:I529">
    <cfRule type="expression" dxfId="7832" priority="6948">
      <formula>INDIRECT("M"&amp;ROW())="Author"</formula>
    </cfRule>
  </conditionalFormatting>
  <conditionalFormatting sqref="C529:F529 H529:I529">
    <cfRule type="expression" dxfId="7831" priority="6944">
      <formula>INDIRECT("M"&amp;ROW())="Office"</formula>
    </cfRule>
    <cfRule type="expression" dxfId="7830" priority="6945">
      <formula>INDIRECT("M"&amp;ROW())="Editor"</formula>
    </cfRule>
    <cfRule type="expression" dxfId="7829" priority="6947">
      <formula>INDIRECT("M"&amp;ROW())="Author"</formula>
    </cfRule>
  </conditionalFormatting>
  <conditionalFormatting sqref="C529:F529 H529:I529">
    <cfRule type="expression" dxfId="7828" priority="6946">
      <formula>INDIRECT("M"&amp;ROW())="PPP"</formula>
    </cfRule>
  </conditionalFormatting>
  <conditionalFormatting sqref="C528:I528">
    <cfRule type="expression" dxfId="7827" priority="6943">
      <formula>INDIRECT("M"&amp;ROW())="Author"</formula>
    </cfRule>
  </conditionalFormatting>
  <conditionalFormatting sqref="C528:I528">
    <cfRule type="expression" dxfId="7826" priority="6939">
      <formula>INDIRECT("M"&amp;ROW())="Office"</formula>
    </cfRule>
    <cfRule type="expression" dxfId="7825" priority="6940">
      <formula>INDIRECT("M"&amp;ROW())="Editor"</formula>
    </cfRule>
    <cfRule type="expression" dxfId="7824" priority="6942">
      <formula>INDIRECT("M"&amp;ROW())="Author"</formula>
    </cfRule>
  </conditionalFormatting>
  <conditionalFormatting sqref="C528:I528">
    <cfRule type="expression" dxfId="7823" priority="6941">
      <formula>INDIRECT("M"&amp;ROW())="PPP"</formula>
    </cfRule>
  </conditionalFormatting>
  <conditionalFormatting sqref="C527:I527">
    <cfRule type="expression" dxfId="7822" priority="6938">
      <formula>INDIRECT("M"&amp;ROW())="Author"</formula>
    </cfRule>
  </conditionalFormatting>
  <conditionalFormatting sqref="C527:I527">
    <cfRule type="expression" dxfId="7821" priority="6934">
      <formula>INDIRECT("M"&amp;ROW())="Office"</formula>
    </cfRule>
    <cfRule type="expression" dxfId="7820" priority="6935">
      <formula>INDIRECT("M"&amp;ROW())="Editor"</formula>
    </cfRule>
    <cfRule type="expression" dxfId="7819" priority="6937">
      <formula>INDIRECT("M"&amp;ROW())="Author"</formula>
    </cfRule>
  </conditionalFormatting>
  <conditionalFormatting sqref="C527:I527">
    <cfRule type="expression" dxfId="7818" priority="6936">
      <formula>INDIRECT("M"&amp;ROW())="PPP"</formula>
    </cfRule>
  </conditionalFormatting>
  <conditionalFormatting sqref="C526:I526">
    <cfRule type="expression" dxfId="7817" priority="6933">
      <formula>INDIRECT("M"&amp;ROW())="Author"</formula>
    </cfRule>
  </conditionalFormatting>
  <conditionalFormatting sqref="C526:I526">
    <cfRule type="expression" dxfId="7816" priority="6929">
      <formula>INDIRECT("M"&amp;ROW())="Office"</formula>
    </cfRule>
    <cfRule type="expression" dxfId="7815" priority="6930">
      <formula>INDIRECT("M"&amp;ROW())="Editor"</formula>
    </cfRule>
    <cfRule type="expression" dxfId="7814" priority="6932">
      <formula>INDIRECT("M"&amp;ROW())="Author"</formula>
    </cfRule>
  </conditionalFormatting>
  <conditionalFormatting sqref="C526:I526">
    <cfRule type="expression" dxfId="7813" priority="6931">
      <formula>INDIRECT("M"&amp;ROW())="PPP"</formula>
    </cfRule>
  </conditionalFormatting>
  <conditionalFormatting sqref="C525:I525">
    <cfRule type="expression" dxfId="7812" priority="6928">
      <formula>INDIRECT("M"&amp;ROW())="Author"</formula>
    </cfRule>
  </conditionalFormatting>
  <conditionalFormatting sqref="C525:I525">
    <cfRule type="expression" dxfId="7811" priority="6924">
      <formula>INDIRECT("M"&amp;ROW())="Office"</formula>
    </cfRule>
    <cfRule type="expression" dxfId="7810" priority="6925">
      <formula>INDIRECT("M"&amp;ROW())="Editor"</formula>
    </cfRule>
    <cfRule type="expression" dxfId="7809" priority="6927">
      <formula>INDIRECT("M"&amp;ROW())="Author"</formula>
    </cfRule>
  </conditionalFormatting>
  <conditionalFormatting sqref="C525:I525">
    <cfRule type="expression" dxfId="7808" priority="6926">
      <formula>INDIRECT("M"&amp;ROW())="PPP"</formula>
    </cfRule>
  </conditionalFormatting>
  <conditionalFormatting sqref="C524:I524">
    <cfRule type="expression" dxfId="7807" priority="6923">
      <formula>INDIRECT("M"&amp;ROW())="Author"</formula>
    </cfRule>
  </conditionalFormatting>
  <conditionalFormatting sqref="C524:I524">
    <cfRule type="expression" dxfId="7806" priority="6919">
      <formula>INDIRECT("M"&amp;ROW())="Office"</formula>
    </cfRule>
    <cfRule type="expression" dxfId="7805" priority="6920">
      <formula>INDIRECT("M"&amp;ROW())="Editor"</formula>
    </cfRule>
    <cfRule type="expression" dxfId="7804" priority="6922">
      <formula>INDIRECT("M"&amp;ROW())="Author"</formula>
    </cfRule>
  </conditionalFormatting>
  <conditionalFormatting sqref="C524:I524">
    <cfRule type="expression" dxfId="7803" priority="6921">
      <formula>INDIRECT("M"&amp;ROW())="PPP"</formula>
    </cfRule>
  </conditionalFormatting>
  <conditionalFormatting sqref="C523:I523">
    <cfRule type="expression" dxfId="7802" priority="6918">
      <formula>INDIRECT("M"&amp;ROW())="Author"</formula>
    </cfRule>
  </conditionalFormatting>
  <conditionalFormatting sqref="C523:I523">
    <cfRule type="expression" dxfId="7801" priority="6914">
      <formula>INDIRECT("M"&amp;ROW())="Office"</formula>
    </cfRule>
    <cfRule type="expression" dxfId="7800" priority="6915">
      <formula>INDIRECT("M"&amp;ROW())="Editor"</formula>
    </cfRule>
    <cfRule type="expression" dxfId="7799" priority="6917">
      <formula>INDIRECT("M"&amp;ROW())="Author"</formula>
    </cfRule>
  </conditionalFormatting>
  <conditionalFormatting sqref="C523:I523">
    <cfRule type="expression" dxfId="7798" priority="6916">
      <formula>INDIRECT("M"&amp;ROW())="PPP"</formula>
    </cfRule>
  </conditionalFormatting>
  <conditionalFormatting sqref="C522:F522 H522:I522">
    <cfRule type="expression" dxfId="7797" priority="6913">
      <formula>INDIRECT("M"&amp;ROW())="Author"</formula>
    </cfRule>
  </conditionalFormatting>
  <conditionalFormatting sqref="C522:F522 H522:I522">
    <cfRule type="expression" dxfId="7796" priority="6909">
      <formula>INDIRECT("M"&amp;ROW())="Office"</formula>
    </cfRule>
    <cfRule type="expression" dxfId="7795" priority="6910">
      <formula>INDIRECT("M"&amp;ROW())="Editor"</formula>
    </cfRule>
    <cfRule type="expression" dxfId="7794" priority="6912">
      <formula>INDIRECT("M"&amp;ROW())="Author"</formula>
    </cfRule>
  </conditionalFormatting>
  <conditionalFormatting sqref="C522:F522 H522:I522">
    <cfRule type="expression" dxfId="7793" priority="6911">
      <formula>INDIRECT("M"&amp;ROW())="PPP"</formula>
    </cfRule>
  </conditionalFormatting>
  <conditionalFormatting sqref="C521:I521">
    <cfRule type="expression" dxfId="7792" priority="6908">
      <formula>INDIRECT("M"&amp;ROW())="Author"</formula>
    </cfRule>
  </conditionalFormatting>
  <conditionalFormatting sqref="C521:I521">
    <cfRule type="expression" dxfId="7791" priority="6904">
      <formula>INDIRECT("M"&amp;ROW())="Office"</formula>
    </cfRule>
    <cfRule type="expression" dxfId="7790" priority="6905">
      <formula>INDIRECT("M"&amp;ROW())="Editor"</formula>
    </cfRule>
    <cfRule type="expression" dxfId="7789" priority="6907">
      <formula>INDIRECT("M"&amp;ROW())="Author"</formula>
    </cfRule>
  </conditionalFormatting>
  <conditionalFormatting sqref="C521:I521">
    <cfRule type="expression" dxfId="7788" priority="6906">
      <formula>INDIRECT("M"&amp;ROW())="PPP"</formula>
    </cfRule>
  </conditionalFormatting>
  <conditionalFormatting sqref="C520:I520">
    <cfRule type="expression" dxfId="7787" priority="6903">
      <formula>INDIRECT("M"&amp;ROW())="Author"</formula>
    </cfRule>
  </conditionalFormatting>
  <conditionalFormatting sqref="C520:I520">
    <cfRule type="expression" dxfId="7786" priority="6899">
      <formula>INDIRECT("M"&amp;ROW())="Office"</formula>
    </cfRule>
    <cfRule type="expression" dxfId="7785" priority="6900">
      <formula>INDIRECT("M"&amp;ROW())="Editor"</formula>
    </cfRule>
    <cfRule type="expression" dxfId="7784" priority="6902">
      <formula>INDIRECT("M"&amp;ROW())="Author"</formula>
    </cfRule>
  </conditionalFormatting>
  <conditionalFormatting sqref="C520:I520">
    <cfRule type="expression" dxfId="7783" priority="6901">
      <formula>INDIRECT("M"&amp;ROW())="PPP"</formula>
    </cfRule>
  </conditionalFormatting>
  <conditionalFormatting sqref="C519:I519">
    <cfRule type="expression" dxfId="7782" priority="6898">
      <formula>INDIRECT("M"&amp;ROW())="Author"</formula>
    </cfRule>
  </conditionalFormatting>
  <conditionalFormatting sqref="C519:I519">
    <cfRule type="expression" dxfId="7781" priority="6894">
      <formula>INDIRECT("M"&amp;ROW())="Office"</formula>
    </cfRule>
    <cfRule type="expression" dxfId="7780" priority="6895">
      <formula>INDIRECT("M"&amp;ROW())="Editor"</formula>
    </cfRule>
    <cfRule type="expression" dxfId="7779" priority="6897">
      <formula>INDIRECT("M"&amp;ROW())="Author"</formula>
    </cfRule>
  </conditionalFormatting>
  <conditionalFormatting sqref="C519:I519">
    <cfRule type="expression" dxfId="7778" priority="6896">
      <formula>INDIRECT("M"&amp;ROW())="PPP"</formula>
    </cfRule>
  </conditionalFormatting>
  <conditionalFormatting sqref="C518:I518">
    <cfRule type="expression" dxfId="7777" priority="6893">
      <formula>INDIRECT("M"&amp;ROW())="Author"</formula>
    </cfRule>
  </conditionalFormatting>
  <conditionalFormatting sqref="C518:I518">
    <cfRule type="expression" dxfId="7776" priority="6889">
      <formula>INDIRECT("M"&amp;ROW())="Office"</formula>
    </cfRule>
    <cfRule type="expression" dxfId="7775" priority="6890">
      <formula>INDIRECT("M"&amp;ROW())="Editor"</formula>
    </cfRule>
    <cfRule type="expression" dxfId="7774" priority="6892">
      <formula>INDIRECT("M"&amp;ROW())="Author"</formula>
    </cfRule>
  </conditionalFormatting>
  <conditionalFormatting sqref="C518:I518">
    <cfRule type="expression" dxfId="7773" priority="6891">
      <formula>INDIRECT("M"&amp;ROW())="PPP"</formula>
    </cfRule>
  </conditionalFormatting>
  <conditionalFormatting sqref="C517:I517">
    <cfRule type="expression" dxfId="7772" priority="6888">
      <formula>INDIRECT("M"&amp;ROW())="Author"</formula>
    </cfRule>
  </conditionalFormatting>
  <conditionalFormatting sqref="C517:I517">
    <cfRule type="expression" dxfId="7771" priority="6884">
      <formula>INDIRECT("M"&amp;ROW())="Office"</formula>
    </cfRule>
    <cfRule type="expression" dxfId="7770" priority="6885">
      <formula>INDIRECT("M"&amp;ROW())="Editor"</formula>
    </cfRule>
    <cfRule type="expression" dxfId="7769" priority="6887">
      <formula>INDIRECT("M"&amp;ROW())="Author"</formula>
    </cfRule>
  </conditionalFormatting>
  <conditionalFormatting sqref="C517:I517">
    <cfRule type="expression" dxfId="7768" priority="6886">
      <formula>INDIRECT("M"&amp;ROW())="PPP"</formula>
    </cfRule>
  </conditionalFormatting>
  <conditionalFormatting sqref="C516:I516">
    <cfRule type="expression" dxfId="7767" priority="6883">
      <formula>INDIRECT("M"&amp;ROW())="Author"</formula>
    </cfRule>
  </conditionalFormatting>
  <conditionalFormatting sqref="C516:I516">
    <cfRule type="expression" dxfId="7766" priority="6879">
      <formula>INDIRECT("M"&amp;ROW())="Office"</formula>
    </cfRule>
    <cfRule type="expression" dxfId="7765" priority="6880">
      <formula>INDIRECT("M"&amp;ROW())="Editor"</formula>
    </cfRule>
    <cfRule type="expression" dxfId="7764" priority="6882">
      <formula>INDIRECT("M"&amp;ROW())="Author"</formula>
    </cfRule>
  </conditionalFormatting>
  <conditionalFormatting sqref="C516:I516">
    <cfRule type="expression" dxfId="7763" priority="6881">
      <formula>INDIRECT("M"&amp;ROW())="PPP"</formula>
    </cfRule>
  </conditionalFormatting>
  <conditionalFormatting sqref="C515:F515 H515:I515">
    <cfRule type="expression" dxfId="7762" priority="6878">
      <formula>INDIRECT("M"&amp;ROW())="Author"</formula>
    </cfRule>
  </conditionalFormatting>
  <conditionalFormatting sqref="C515:F515 H515:I515">
    <cfRule type="expression" dxfId="7761" priority="6874">
      <formula>INDIRECT("M"&amp;ROW())="Office"</formula>
    </cfRule>
    <cfRule type="expression" dxfId="7760" priority="6875">
      <formula>INDIRECT("M"&amp;ROW())="Editor"</formula>
    </cfRule>
    <cfRule type="expression" dxfId="7759" priority="6877">
      <formula>INDIRECT("M"&amp;ROW())="Author"</formula>
    </cfRule>
  </conditionalFormatting>
  <conditionalFormatting sqref="C515:F515 H515:I515">
    <cfRule type="expression" dxfId="7758" priority="6876">
      <formula>INDIRECT("M"&amp;ROW())="PPP"</formula>
    </cfRule>
  </conditionalFormatting>
  <conditionalFormatting sqref="C514:I514">
    <cfRule type="expression" dxfId="7757" priority="6873">
      <formula>INDIRECT("M"&amp;ROW())="Author"</formula>
    </cfRule>
  </conditionalFormatting>
  <conditionalFormatting sqref="C514:I514">
    <cfRule type="expression" dxfId="7756" priority="6869">
      <formula>INDIRECT("M"&amp;ROW())="Office"</formula>
    </cfRule>
    <cfRule type="expression" dxfId="7755" priority="6870">
      <formula>INDIRECT("M"&amp;ROW())="Editor"</formula>
    </cfRule>
    <cfRule type="expression" dxfId="7754" priority="6872">
      <formula>INDIRECT("M"&amp;ROW())="Author"</formula>
    </cfRule>
  </conditionalFormatting>
  <conditionalFormatting sqref="C514:I514">
    <cfRule type="expression" dxfId="7753" priority="6871">
      <formula>INDIRECT("M"&amp;ROW())="PPP"</formula>
    </cfRule>
  </conditionalFormatting>
  <conditionalFormatting sqref="C513:I513">
    <cfRule type="expression" dxfId="7752" priority="6868">
      <formula>INDIRECT("M"&amp;ROW())="Author"</formula>
    </cfRule>
  </conditionalFormatting>
  <conditionalFormatting sqref="C513:I513">
    <cfRule type="expression" dxfId="7751" priority="6864">
      <formula>INDIRECT("M"&amp;ROW())="Office"</formula>
    </cfRule>
    <cfRule type="expression" dxfId="7750" priority="6865">
      <formula>INDIRECT("M"&amp;ROW())="Editor"</formula>
    </cfRule>
    <cfRule type="expression" dxfId="7749" priority="6867">
      <formula>INDIRECT("M"&amp;ROW())="Author"</formula>
    </cfRule>
  </conditionalFormatting>
  <conditionalFormatting sqref="C513:I513">
    <cfRule type="expression" dxfId="7748" priority="6866">
      <formula>INDIRECT("M"&amp;ROW())="PPP"</formula>
    </cfRule>
  </conditionalFormatting>
  <conditionalFormatting sqref="C512:I512">
    <cfRule type="expression" dxfId="7747" priority="6863">
      <formula>INDIRECT("M"&amp;ROW())="Author"</formula>
    </cfRule>
  </conditionalFormatting>
  <conditionalFormatting sqref="C512:I512">
    <cfRule type="expression" dxfId="7746" priority="6859">
      <formula>INDIRECT("M"&amp;ROW())="Office"</formula>
    </cfRule>
    <cfRule type="expression" dxfId="7745" priority="6860">
      <formula>INDIRECT("M"&amp;ROW())="Editor"</formula>
    </cfRule>
    <cfRule type="expression" dxfId="7744" priority="6862">
      <formula>INDIRECT("M"&amp;ROW())="Author"</formula>
    </cfRule>
  </conditionalFormatting>
  <conditionalFormatting sqref="C512:I512">
    <cfRule type="expression" dxfId="7743" priority="6861">
      <formula>INDIRECT("M"&amp;ROW())="PPP"</formula>
    </cfRule>
  </conditionalFormatting>
  <conditionalFormatting sqref="C511:I511">
    <cfRule type="expression" dxfId="7742" priority="6858">
      <formula>INDIRECT("M"&amp;ROW())="Author"</formula>
    </cfRule>
  </conditionalFormatting>
  <conditionalFormatting sqref="C511:I511">
    <cfRule type="expression" dxfId="7741" priority="6854">
      <formula>INDIRECT("M"&amp;ROW())="Office"</formula>
    </cfRule>
    <cfRule type="expression" dxfId="7740" priority="6855">
      <formula>INDIRECT("M"&amp;ROW())="Editor"</formula>
    </cfRule>
    <cfRule type="expression" dxfId="7739" priority="6857">
      <formula>INDIRECT("M"&amp;ROW())="Author"</formula>
    </cfRule>
  </conditionalFormatting>
  <conditionalFormatting sqref="C511:I511">
    <cfRule type="expression" dxfId="7738" priority="6856">
      <formula>INDIRECT("M"&amp;ROW())="PPP"</formula>
    </cfRule>
  </conditionalFormatting>
  <conditionalFormatting sqref="C510:I510">
    <cfRule type="expression" dxfId="7737" priority="6853">
      <formula>INDIRECT("M"&amp;ROW())="Author"</formula>
    </cfRule>
  </conditionalFormatting>
  <conditionalFormatting sqref="C510:I510">
    <cfRule type="expression" dxfId="7736" priority="6849">
      <formula>INDIRECT("M"&amp;ROW())="Office"</formula>
    </cfRule>
    <cfRule type="expression" dxfId="7735" priority="6850">
      <formula>INDIRECT("M"&amp;ROW())="Editor"</formula>
    </cfRule>
    <cfRule type="expression" dxfId="7734" priority="6852">
      <formula>INDIRECT("M"&amp;ROW())="Author"</formula>
    </cfRule>
  </conditionalFormatting>
  <conditionalFormatting sqref="C510:I510">
    <cfRule type="expression" dxfId="7733" priority="6851">
      <formula>INDIRECT("M"&amp;ROW())="PPP"</formula>
    </cfRule>
  </conditionalFormatting>
  <conditionalFormatting sqref="C509:F509 H509:I509">
    <cfRule type="expression" dxfId="7732" priority="6848">
      <formula>INDIRECT("M"&amp;ROW())="Author"</formula>
    </cfRule>
  </conditionalFormatting>
  <conditionalFormatting sqref="C509:F509 H509:I509">
    <cfRule type="expression" dxfId="7731" priority="6844">
      <formula>INDIRECT("M"&amp;ROW())="Office"</formula>
    </cfRule>
    <cfRule type="expression" dxfId="7730" priority="6845">
      <formula>INDIRECT("M"&amp;ROW())="Editor"</formula>
    </cfRule>
    <cfRule type="expression" dxfId="7729" priority="6847">
      <formula>INDIRECT("M"&amp;ROW())="Author"</formula>
    </cfRule>
  </conditionalFormatting>
  <conditionalFormatting sqref="C509:F509 H509:I509">
    <cfRule type="expression" dxfId="7728" priority="6846">
      <formula>INDIRECT("M"&amp;ROW())="PPP"</formula>
    </cfRule>
  </conditionalFormatting>
  <conditionalFormatting sqref="C508:I508">
    <cfRule type="expression" dxfId="7727" priority="6843">
      <formula>INDIRECT("M"&amp;ROW())="Author"</formula>
    </cfRule>
  </conditionalFormatting>
  <conditionalFormatting sqref="C508:I508">
    <cfRule type="expression" dxfId="7726" priority="6839">
      <formula>INDIRECT("M"&amp;ROW())="Office"</formula>
    </cfRule>
    <cfRule type="expression" dxfId="7725" priority="6840">
      <formula>INDIRECT("M"&amp;ROW())="Editor"</formula>
    </cfRule>
    <cfRule type="expression" dxfId="7724" priority="6842">
      <formula>INDIRECT("M"&amp;ROW())="Author"</formula>
    </cfRule>
  </conditionalFormatting>
  <conditionalFormatting sqref="C508:I508">
    <cfRule type="expression" dxfId="7723" priority="6841">
      <formula>INDIRECT("M"&amp;ROW())="PPP"</formula>
    </cfRule>
  </conditionalFormatting>
  <conditionalFormatting sqref="C507:I507">
    <cfRule type="expression" dxfId="7722" priority="6838">
      <formula>INDIRECT("M"&amp;ROW())="Author"</formula>
    </cfRule>
  </conditionalFormatting>
  <conditionalFormatting sqref="C507:I507">
    <cfRule type="expression" dxfId="7721" priority="6834">
      <formula>INDIRECT("M"&amp;ROW())="Office"</formula>
    </cfRule>
    <cfRule type="expression" dxfId="7720" priority="6835">
      <formula>INDIRECT("M"&amp;ROW())="Editor"</formula>
    </cfRule>
    <cfRule type="expression" dxfId="7719" priority="6837">
      <formula>INDIRECT("M"&amp;ROW())="Author"</formula>
    </cfRule>
  </conditionalFormatting>
  <conditionalFormatting sqref="C507:I507">
    <cfRule type="expression" dxfId="7718" priority="6836">
      <formula>INDIRECT("M"&amp;ROW())="PPP"</formula>
    </cfRule>
  </conditionalFormatting>
  <conditionalFormatting sqref="C506:I506">
    <cfRule type="expression" dxfId="7717" priority="6833">
      <formula>INDIRECT("M"&amp;ROW())="Author"</formula>
    </cfRule>
  </conditionalFormatting>
  <conditionalFormatting sqref="C506:I506">
    <cfRule type="expression" dxfId="7716" priority="6829">
      <formula>INDIRECT("M"&amp;ROW())="Office"</formula>
    </cfRule>
    <cfRule type="expression" dxfId="7715" priority="6830">
      <formula>INDIRECT("M"&amp;ROW())="Editor"</formula>
    </cfRule>
    <cfRule type="expression" dxfId="7714" priority="6832">
      <formula>INDIRECT("M"&amp;ROW())="Author"</formula>
    </cfRule>
  </conditionalFormatting>
  <conditionalFormatting sqref="C506:I506">
    <cfRule type="expression" dxfId="7713" priority="6831">
      <formula>INDIRECT("M"&amp;ROW())="PPP"</formula>
    </cfRule>
  </conditionalFormatting>
  <conditionalFormatting sqref="C505:F505 H505:I505">
    <cfRule type="expression" dxfId="7712" priority="6828">
      <formula>INDIRECT("M"&amp;ROW())="Author"</formula>
    </cfRule>
  </conditionalFormatting>
  <conditionalFormatting sqref="C505:F505 H505:I505">
    <cfRule type="expression" dxfId="7711" priority="6824">
      <formula>INDIRECT("M"&amp;ROW())="Office"</formula>
    </cfRule>
    <cfRule type="expression" dxfId="7710" priority="6825">
      <formula>INDIRECT("M"&amp;ROW())="Editor"</formula>
    </cfRule>
    <cfRule type="expression" dxfId="7709" priority="6827">
      <formula>INDIRECT("M"&amp;ROW())="Author"</formula>
    </cfRule>
  </conditionalFormatting>
  <conditionalFormatting sqref="C505:F505 H505:I505">
    <cfRule type="expression" dxfId="7708" priority="6826">
      <formula>INDIRECT("M"&amp;ROW())="PPP"</formula>
    </cfRule>
  </conditionalFormatting>
  <conditionalFormatting sqref="C504:I504">
    <cfRule type="expression" dxfId="7707" priority="6823">
      <formula>INDIRECT("M"&amp;ROW())="Author"</formula>
    </cfRule>
  </conditionalFormatting>
  <conditionalFormatting sqref="C504:I504">
    <cfRule type="expression" dxfId="7706" priority="6819">
      <formula>INDIRECT("M"&amp;ROW())="Office"</formula>
    </cfRule>
    <cfRule type="expression" dxfId="7705" priority="6820">
      <formula>INDIRECT("M"&amp;ROW())="Editor"</formula>
    </cfRule>
    <cfRule type="expression" dxfId="7704" priority="6822">
      <formula>INDIRECT("M"&amp;ROW())="Author"</formula>
    </cfRule>
  </conditionalFormatting>
  <conditionalFormatting sqref="C504:I504">
    <cfRule type="expression" dxfId="7703" priority="6821">
      <formula>INDIRECT("M"&amp;ROW())="PPP"</formula>
    </cfRule>
  </conditionalFormatting>
  <conditionalFormatting sqref="C503:I503">
    <cfRule type="expression" dxfId="7702" priority="6818">
      <formula>INDIRECT("M"&amp;ROW())="Author"</formula>
    </cfRule>
  </conditionalFormatting>
  <conditionalFormatting sqref="C503:I503">
    <cfRule type="expression" dxfId="7701" priority="6814">
      <formula>INDIRECT("M"&amp;ROW())="Office"</formula>
    </cfRule>
    <cfRule type="expression" dxfId="7700" priority="6815">
      <formula>INDIRECT("M"&amp;ROW())="Editor"</formula>
    </cfRule>
    <cfRule type="expression" dxfId="7699" priority="6817">
      <formula>INDIRECT("M"&amp;ROW())="Author"</formula>
    </cfRule>
  </conditionalFormatting>
  <conditionalFormatting sqref="C503:I503">
    <cfRule type="expression" dxfId="7698" priority="6816">
      <formula>INDIRECT("M"&amp;ROW())="PPP"</formula>
    </cfRule>
  </conditionalFormatting>
  <conditionalFormatting sqref="C502:I502">
    <cfRule type="expression" dxfId="7697" priority="6813">
      <formula>INDIRECT("M"&amp;ROW())="Author"</formula>
    </cfRule>
  </conditionalFormatting>
  <conditionalFormatting sqref="C502:I502">
    <cfRule type="expression" dxfId="7696" priority="6809">
      <formula>INDIRECT("M"&amp;ROW())="Office"</formula>
    </cfRule>
    <cfRule type="expression" dxfId="7695" priority="6810">
      <formula>INDIRECT("M"&amp;ROW())="Editor"</formula>
    </cfRule>
    <cfRule type="expression" dxfId="7694" priority="6812">
      <formula>INDIRECT("M"&amp;ROW())="Author"</formula>
    </cfRule>
  </conditionalFormatting>
  <conditionalFormatting sqref="C502:I502">
    <cfRule type="expression" dxfId="7693" priority="6811">
      <formula>INDIRECT("M"&amp;ROW())="PPP"</formula>
    </cfRule>
  </conditionalFormatting>
  <conditionalFormatting sqref="C501:I501">
    <cfRule type="expression" dxfId="7692" priority="6808">
      <formula>INDIRECT("M"&amp;ROW())="Author"</formula>
    </cfRule>
  </conditionalFormatting>
  <conditionalFormatting sqref="C501:I501">
    <cfRule type="expression" dxfId="7691" priority="6804">
      <formula>INDIRECT("M"&amp;ROW())="Office"</formula>
    </cfRule>
    <cfRule type="expression" dxfId="7690" priority="6805">
      <formula>INDIRECT("M"&amp;ROW())="Editor"</formula>
    </cfRule>
    <cfRule type="expression" dxfId="7689" priority="6807">
      <formula>INDIRECT("M"&amp;ROW())="Author"</formula>
    </cfRule>
  </conditionalFormatting>
  <conditionalFormatting sqref="C501:I501">
    <cfRule type="expression" dxfId="7688" priority="6806">
      <formula>INDIRECT("M"&amp;ROW())="PPP"</formula>
    </cfRule>
  </conditionalFormatting>
  <conditionalFormatting sqref="C500:F500 H500:I500">
    <cfRule type="expression" dxfId="7687" priority="6803">
      <formula>INDIRECT("M"&amp;ROW())="Author"</formula>
    </cfRule>
  </conditionalFormatting>
  <conditionalFormatting sqref="C500:F500 H500:I500">
    <cfRule type="expression" dxfId="7686" priority="6799">
      <formula>INDIRECT("M"&amp;ROW())="Office"</formula>
    </cfRule>
    <cfRule type="expression" dxfId="7685" priority="6800">
      <formula>INDIRECT("M"&amp;ROW())="Editor"</formula>
    </cfRule>
    <cfRule type="expression" dxfId="7684" priority="6802">
      <formula>INDIRECT("M"&amp;ROW())="Author"</formula>
    </cfRule>
  </conditionalFormatting>
  <conditionalFormatting sqref="C500:F500 H500:I500">
    <cfRule type="expression" dxfId="7683" priority="6801">
      <formula>INDIRECT("M"&amp;ROW())="PPP"</formula>
    </cfRule>
  </conditionalFormatting>
  <conditionalFormatting sqref="C499:I499">
    <cfRule type="expression" dxfId="7682" priority="6798">
      <formula>INDIRECT("M"&amp;ROW())="Author"</formula>
    </cfRule>
  </conditionalFormatting>
  <conditionalFormatting sqref="C499:I499">
    <cfRule type="expression" dxfId="7681" priority="6794">
      <formula>INDIRECT("M"&amp;ROW())="Office"</formula>
    </cfRule>
    <cfRule type="expression" dxfId="7680" priority="6795">
      <formula>INDIRECT("M"&amp;ROW())="Editor"</formula>
    </cfRule>
    <cfRule type="expression" dxfId="7679" priority="6797">
      <formula>INDIRECT("M"&amp;ROW())="Author"</formula>
    </cfRule>
  </conditionalFormatting>
  <conditionalFormatting sqref="C499:I499">
    <cfRule type="expression" dxfId="7678" priority="6796">
      <formula>INDIRECT("M"&amp;ROW())="PPP"</formula>
    </cfRule>
  </conditionalFormatting>
  <conditionalFormatting sqref="C498:I498">
    <cfRule type="expression" dxfId="7677" priority="6793">
      <formula>INDIRECT("M"&amp;ROW())="Author"</formula>
    </cfRule>
  </conditionalFormatting>
  <conditionalFormatting sqref="C498:I498">
    <cfRule type="expression" dxfId="7676" priority="6789">
      <formula>INDIRECT("M"&amp;ROW())="Office"</formula>
    </cfRule>
    <cfRule type="expression" dxfId="7675" priority="6790">
      <formula>INDIRECT("M"&amp;ROW())="Editor"</formula>
    </cfRule>
    <cfRule type="expression" dxfId="7674" priority="6792">
      <formula>INDIRECT("M"&amp;ROW())="Author"</formula>
    </cfRule>
  </conditionalFormatting>
  <conditionalFormatting sqref="C498:I498">
    <cfRule type="expression" dxfId="7673" priority="6791">
      <formula>INDIRECT("M"&amp;ROW())="PPP"</formula>
    </cfRule>
  </conditionalFormatting>
  <conditionalFormatting sqref="C497:I497">
    <cfRule type="expression" dxfId="7672" priority="6788">
      <formula>INDIRECT("M"&amp;ROW())="Author"</formula>
    </cfRule>
  </conditionalFormatting>
  <conditionalFormatting sqref="C497:I497">
    <cfRule type="expression" dxfId="7671" priority="6784">
      <formula>INDIRECT("M"&amp;ROW())="Office"</formula>
    </cfRule>
    <cfRule type="expression" dxfId="7670" priority="6785">
      <formula>INDIRECT("M"&amp;ROW())="Editor"</formula>
    </cfRule>
    <cfRule type="expression" dxfId="7669" priority="6787">
      <formula>INDIRECT("M"&amp;ROW())="Author"</formula>
    </cfRule>
  </conditionalFormatting>
  <conditionalFormatting sqref="C497:I497">
    <cfRule type="expression" dxfId="7668" priority="6786">
      <formula>INDIRECT("M"&amp;ROW())="PPP"</formula>
    </cfRule>
  </conditionalFormatting>
  <conditionalFormatting sqref="C496:I496">
    <cfRule type="expression" dxfId="7667" priority="6783">
      <formula>INDIRECT("M"&amp;ROW())="Author"</formula>
    </cfRule>
  </conditionalFormatting>
  <conditionalFormatting sqref="C496:I496">
    <cfRule type="expression" dxfId="7666" priority="6779">
      <formula>INDIRECT("M"&amp;ROW())="Office"</formula>
    </cfRule>
    <cfRule type="expression" dxfId="7665" priority="6780">
      <formula>INDIRECT("M"&amp;ROW())="Editor"</formula>
    </cfRule>
    <cfRule type="expression" dxfId="7664" priority="6782">
      <formula>INDIRECT("M"&amp;ROW())="Author"</formula>
    </cfRule>
  </conditionalFormatting>
  <conditionalFormatting sqref="C496:I496">
    <cfRule type="expression" dxfId="7663" priority="6781">
      <formula>INDIRECT("M"&amp;ROW())="PPP"</formula>
    </cfRule>
  </conditionalFormatting>
  <conditionalFormatting sqref="C495:F495 H495:I495">
    <cfRule type="expression" dxfId="7662" priority="6778">
      <formula>INDIRECT("M"&amp;ROW())="Author"</formula>
    </cfRule>
  </conditionalFormatting>
  <conditionalFormatting sqref="C495:F495 H495:I495">
    <cfRule type="expression" dxfId="7661" priority="6774">
      <formula>INDIRECT("M"&amp;ROW())="Office"</formula>
    </cfRule>
    <cfRule type="expression" dxfId="7660" priority="6775">
      <formula>INDIRECT("M"&amp;ROW())="Editor"</formula>
    </cfRule>
    <cfRule type="expression" dxfId="7659" priority="6777">
      <formula>INDIRECT("M"&amp;ROW())="Author"</formula>
    </cfRule>
  </conditionalFormatting>
  <conditionalFormatting sqref="C495:F495 H495:I495">
    <cfRule type="expression" dxfId="7658" priority="6776">
      <formula>INDIRECT("M"&amp;ROW())="PPP"</formula>
    </cfRule>
  </conditionalFormatting>
  <conditionalFormatting sqref="C494:I494">
    <cfRule type="expression" dxfId="7657" priority="6773">
      <formula>INDIRECT("M"&amp;ROW())="Author"</formula>
    </cfRule>
  </conditionalFormatting>
  <conditionalFormatting sqref="C494:I494">
    <cfRule type="expression" dxfId="7656" priority="6769">
      <formula>INDIRECT("M"&amp;ROW())="Office"</formula>
    </cfRule>
    <cfRule type="expression" dxfId="7655" priority="6770">
      <formula>INDIRECT("M"&amp;ROW())="Editor"</formula>
    </cfRule>
    <cfRule type="expression" dxfId="7654" priority="6772">
      <formula>INDIRECT("M"&amp;ROW())="Author"</formula>
    </cfRule>
  </conditionalFormatting>
  <conditionalFormatting sqref="C494:I494">
    <cfRule type="expression" dxfId="7653" priority="6771">
      <formula>INDIRECT("M"&amp;ROW())="PPP"</formula>
    </cfRule>
  </conditionalFormatting>
  <conditionalFormatting sqref="C493:I493">
    <cfRule type="expression" dxfId="7652" priority="6768">
      <formula>INDIRECT("M"&amp;ROW())="Author"</formula>
    </cfRule>
  </conditionalFormatting>
  <conditionalFormatting sqref="C493:I493">
    <cfRule type="expression" dxfId="7651" priority="6764">
      <formula>INDIRECT("M"&amp;ROW())="Office"</formula>
    </cfRule>
    <cfRule type="expression" dxfId="7650" priority="6765">
      <formula>INDIRECT("M"&amp;ROW())="Editor"</formula>
    </cfRule>
    <cfRule type="expression" dxfId="7649" priority="6767">
      <formula>INDIRECT("M"&amp;ROW())="Author"</formula>
    </cfRule>
  </conditionalFormatting>
  <conditionalFormatting sqref="C493:I493">
    <cfRule type="expression" dxfId="7648" priority="6766">
      <formula>INDIRECT("M"&amp;ROW())="PPP"</formula>
    </cfRule>
  </conditionalFormatting>
  <conditionalFormatting sqref="C492:I492">
    <cfRule type="expression" dxfId="7647" priority="6763">
      <formula>INDIRECT("M"&amp;ROW())="Author"</formula>
    </cfRule>
  </conditionalFormatting>
  <conditionalFormatting sqref="C492:I492">
    <cfRule type="expression" dxfId="7646" priority="6759">
      <formula>INDIRECT("M"&amp;ROW())="Office"</formula>
    </cfRule>
    <cfRule type="expression" dxfId="7645" priority="6760">
      <formula>INDIRECT("M"&amp;ROW())="Editor"</formula>
    </cfRule>
    <cfRule type="expression" dxfId="7644" priority="6762">
      <formula>INDIRECT("M"&amp;ROW())="Author"</formula>
    </cfRule>
  </conditionalFormatting>
  <conditionalFormatting sqref="C492:I492">
    <cfRule type="expression" dxfId="7643" priority="6761">
      <formula>INDIRECT("M"&amp;ROW())="PPP"</formula>
    </cfRule>
  </conditionalFormatting>
  <conditionalFormatting sqref="C491:F491 H491:I491">
    <cfRule type="expression" dxfId="7642" priority="6758">
      <formula>INDIRECT("M"&amp;ROW())="Author"</formula>
    </cfRule>
  </conditionalFormatting>
  <conditionalFormatting sqref="C491:F491 H491:I491">
    <cfRule type="expression" dxfId="7641" priority="6754">
      <formula>INDIRECT("M"&amp;ROW())="Office"</formula>
    </cfRule>
    <cfRule type="expression" dxfId="7640" priority="6755">
      <formula>INDIRECT("M"&amp;ROW())="Editor"</formula>
    </cfRule>
    <cfRule type="expression" dxfId="7639" priority="6757">
      <formula>INDIRECT("M"&amp;ROW())="Author"</formula>
    </cfRule>
  </conditionalFormatting>
  <conditionalFormatting sqref="C491:F491 H491:I491">
    <cfRule type="expression" dxfId="7638" priority="6756">
      <formula>INDIRECT("M"&amp;ROW())="PPP"</formula>
    </cfRule>
  </conditionalFormatting>
  <conditionalFormatting sqref="C490:I490">
    <cfRule type="expression" dxfId="7637" priority="6753">
      <formula>INDIRECT("M"&amp;ROW())="Author"</formula>
    </cfRule>
  </conditionalFormatting>
  <conditionalFormatting sqref="C490:I490">
    <cfRule type="expression" dxfId="7636" priority="6749">
      <formula>INDIRECT("M"&amp;ROW())="Office"</formula>
    </cfRule>
    <cfRule type="expression" dxfId="7635" priority="6750">
      <formula>INDIRECT("M"&amp;ROW())="Editor"</formula>
    </cfRule>
    <cfRule type="expression" dxfId="7634" priority="6752">
      <formula>INDIRECT("M"&amp;ROW())="Author"</formula>
    </cfRule>
  </conditionalFormatting>
  <conditionalFormatting sqref="C490:I490">
    <cfRule type="expression" dxfId="7633" priority="6751">
      <formula>INDIRECT("M"&amp;ROW())="PPP"</formula>
    </cfRule>
  </conditionalFormatting>
  <conditionalFormatting sqref="C489:I489">
    <cfRule type="expression" dxfId="7632" priority="6748">
      <formula>INDIRECT("M"&amp;ROW())="Author"</formula>
    </cfRule>
  </conditionalFormatting>
  <conditionalFormatting sqref="C489:I489">
    <cfRule type="expression" dxfId="7631" priority="6744">
      <formula>INDIRECT("M"&amp;ROW())="Office"</formula>
    </cfRule>
    <cfRule type="expression" dxfId="7630" priority="6745">
      <formula>INDIRECT("M"&amp;ROW())="Editor"</formula>
    </cfRule>
    <cfRule type="expression" dxfId="7629" priority="6747">
      <formula>INDIRECT("M"&amp;ROW())="Author"</formula>
    </cfRule>
  </conditionalFormatting>
  <conditionalFormatting sqref="C489:I489">
    <cfRule type="expression" dxfId="7628" priority="6746">
      <formula>INDIRECT("M"&amp;ROW())="PPP"</formula>
    </cfRule>
  </conditionalFormatting>
  <conditionalFormatting sqref="C488:I488">
    <cfRule type="expression" dxfId="7627" priority="6743">
      <formula>INDIRECT("M"&amp;ROW())="Author"</formula>
    </cfRule>
  </conditionalFormatting>
  <conditionalFormatting sqref="C488:I488">
    <cfRule type="expression" dxfId="7626" priority="6739">
      <formula>INDIRECT("M"&amp;ROW())="Office"</formula>
    </cfRule>
    <cfRule type="expression" dxfId="7625" priority="6740">
      <formula>INDIRECT("M"&amp;ROW())="Editor"</formula>
    </cfRule>
    <cfRule type="expression" dxfId="7624" priority="6742">
      <formula>INDIRECT("M"&amp;ROW())="Author"</formula>
    </cfRule>
  </conditionalFormatting>
  <conditionalFormatting sqref="C488:I488">
    <cfRule type="expression" dxfId="7623" priority="6741">
      <formula>INDIRECT("M"&amp;ROW())="PPP"</formula>
    </cfRule>
  </conditionalFormatting>
  <conditionalFormatting sqref="C487:I487">
    <cfRule type="expression" dxfId="7622" priority="6738">
      <formula>INDIRECT("M"&amp;ROW())="Author"</formula>
    </cfRule>
  </conditionalFormatting>
  <conditionalFormatting sqref="C487:I487">
    <cfRule type="expression" dxfId="7621" priority="6734">
      <formula>INDIRECT("M"&amp;ROW())="Office"</formula>
    </cfRule>
    <cfRule type="expression" dxfId="7620" priority="6735">
      <formula>INDIRECT("M"&amp;ROW())="Editor"</formula>
    </cfRule>
    <cfRule type="expression" dxfId="7619" priority="6737">
      <formula>INDIRECT("M"&amp;ROW())="Author"</formula>
    </cfRule>
  </conditionalFormatting>
  <conditionalFormatting sqref="C487:I487">
    <cfRule type="expression" dxfId="7618" priority="6736">
      <formula>INDIRECT("M"&amp;ROW())="PPP"</formula>
    </cfRule>
  </conditionalFormatting>
  <conditionalFormatting sqref="C486:I486">
    <cfRule type="expression" dxfId="7617" priority="6733">
      <formula>INDIRECT("M"&amp;ROW())="Author"</formula>
    </cfRule>
  </conditionalFormatting>
  <conditionalFormatting sqref="C486:I486">
    <cfRule type="expression" dxfId="7616" priority="6729">
      <formula>INDIRECT("M"&amp;ROW())="Office"</formula>
    </cfRule>
    <cfRule type="expression" dxfId="7615" priority="6730">
      <formula>INDIRECT("M"&amp;ROW())="Editor"</formula>
    </cfRule>
    <cfRule type="expression" dxfId="7614" priority="6732">
      <formula>INDIRECT("M"&amp;ROW())="Author"</formula>
    </cfRule>
  </conditionalFormatting>
  <conditionalFormatting sqref="C486:I486">
    <cfRule type="expression" dxfId="7613" priority="6731">
      <formula>INDIRECT("M"&amp;ROW())="PPP"</formula>
    </cfRule>
  </conditionalFormatting>
  <conditionalFormatting sqref="C485:I485">
    <cfRule type="expression" dxfId="7612" priority="6728">
      <formula>INDIRECT("M"&amp;ROW())="Author"</formula>
    </cfRule>
  </conditionalFormatting>
  <conditionalFormatting sqref="C485:I485">
    <cfRule type="expression" dxfId="7611" priority="6724">
      <formula>INDIRECT("M"&amp;ROW())="Office"</formula>
    </cfRule>
    <cfRule type="expression" dxfId="7610" priority="6725">
      <formula>INDIRECT("M"&amp;ROW())="Editor"</formula>
    </cfRule>
    <cfRule type="expression" dxfId="7609" priority="6727">
      <formula>INDIRECT("M"&amp;ROW())="Author"</formula>
    </cfRule>
  </conditionalFormatting>
  <conditionalFormatting sqref="C485:I485">
    <cfRule type="expression" dxfId="7608" priority="6726">
      <formula>INDIRECT("M"&amp;ROW())="PPP"</formula>
    </cfRule>
  </conditionalFormatting>
  <conditionalFormatting sqref="C484:I484">
    <cfRule type="expression" dxfId="7607" priority="6723">
      <formula>INDIRECT("M"&amp;ROW())="Author"</formula>
    </cfRule>
  </conditionalFormatting>
  <conditionalFormatting sqref="C484:I484">
    <cfRule type="expression" dxfId="7606" priority="6719">
      <formula>INDIRECT("M"&amp;ROW())="Office"</formula>
    </cfRule>
    <cfRule type="expression" dxfId="7605" priority="6720">
      <formula>INDIRECT("M"&amp;ROW())="Editor"</formula>
    </cfRule>
    <cfRule type="expression" dxfId="7604" priority="6722">
      <formula>INDIRECT("M"&amp;ROW())="Author"</formula>
    </cfRule>
  </conditionalFormatting>
  <conditionalFormatting sqref="C484:I484">
    <cfRule type="expression" dxfId="7603" priority="6721">
      <formula>INDIRECT("M"&amp;ROW())="PPP"</formula>
    </cfRule>
  </conditionalFormatting>
  <conditionalFormatting sqref="C483:I483">
    <cfRule type="expression" dxfId="7602" priority="6718">
      <formula>INDIRECT("M"&amp;ROW())="Author"</formula>
    </cfRule>
  </conditionalFormatting>
  <conditionalFormatting sqref="C483:I483">
    <cfRule type="expression" dxfId="7601" priority="6714">
      <formula>INDIRECT("M"&amp;ROW())="Office"</formula>
    </cfRule>
    <cfRule type="expression" dxfId="7600" priority="6715">
      <formula>INDIRECT("M"&amp;ROW())="Editor"</formula>
    </cfRule>
    <cfRule type="expression" dxfId="7599" priority="6717">
      <formula>INDIRECT("M"&amp;ROW())="Author"</formula>
    </cfRule>
  </conditionalFormatting>
  <conditionalFormatting sqref="C483:I483">
    <cfRule type="expression" dxfId="7598" priority="6716">
      <formula>INDIRECT("M"&amp;ROW())="PPP"</formula>
    </cfRule>
  </conditionalFormatting>
  <conditionalFormatting sqref="C482:I482">
    <cfRule type="expression" dxfId="7597" priority="6713">
      <formula>INDIRECT("M"&amp;ROW())="Author"</formula>
    </cfRule>
  </conditionalFormatting>
  <conditionalFormatting sqref="C482:I482">
    <cfRule type="expression" dxfId="7596" priority="6709">
      <formula>INDIRECT("M"&amp;ROW())="Office"</formula>
    </cfRule>
    <cfRule type="expression" dxfId="7595" priority="6710">
      <formula>INDIRECT("M"&amp;ROW())="Editor"</formula>
    </cfRule>
    <cfRule type="expression" dxfId="7594" priority="6712">
      <formula>INDIRECT("M"&amp;ROW())="Author"</formula>
    </cfRule>
  </conditionalFormatting>
  <conditionalFormatting sqref="C482:I482">
    <cfRule type="expression" dxfId="7593" priority="6711">
      <formula>INDIRECT("M"&amp;ROW())="PPP"</formula>
    </cfRule>
  </conditionalFormatting>
  <conditionalFormatting sqref="C481:I481">
    <cfRule type="expression" dxfId="7592" priority="6708">
      <formula>INDIRECT("M"&amp;ROW())="Author"</formula>
    </cfRule>
  </conditionalFormatting>
  <conditionalFormatting sqref="C481:I481">
    <cfRule type="expression" dxfId="7591" priority="6704">
      <formula>INDIRECT("M"&amp;ROW())="Office"</formula>
    </cfRule>
    <cfRule type="expression" dxfId="7590" priority="6705">
      <formula>INDIRECT("M"&amp;ROW())="Editor"</formula>
    </cfRule>
    <cfRule type="expression" dxfId="7589" priority="6707">
      <formula>INDIRECT("M"&amp;ROW())="Author"</formula>
    </cfRule>
  </conditionalFormatting>
  <conditionalFormatting sqref="C481:I481">
    <cfRule type="expression" dxfId="7588" priority="6706">
      <formula>INDIRECT("M"&amp;ROW())="PPP"</formula>
    </cfRule>
  </conditionalFormatting>
  <conditionalFormatting sqref="C480:I480">
    <cfRule type="expression" dxfId="7587" priority="6703">
      <formula>INDIRECT("M"&amp;ROW())="Author"</formula>
    </cfRule>
  </conditionalFormatting>
  <conditionalFormatting sqref="C480:I480">
    <cfRule type="expression" dxfId="7586" priority="6699">
      <formula>INDIRECT("M"&amp;ROW())="Office"</formula>
    </cfRule>
    <cfRule type="expression" dxfId="7585" priority="6700">
      <formula>INDIRECT("M"&amp;ROW())="Editor"</formula>
    </cfRule>
    <cfRule type="expression" dxfId="7584" priority="6702">
      <formula>INDIRECT("M"&amp;ROW())="Author"</formula>
    </cfRule>
  </conditionalFormatting>
  <conditionalFormatting sqref="C480:I480">
    <cfRule type="expression" dxfId="7583" priority="6701">
      <formula>INDIRECT("M"&amp;ROW())="PPP"</formula>
    </cfRule>
  </conditionalFormatting>
  <conditionalFormatting sqref="C479:I479">
    <cfRule type="expression" dxfId="7582" priority="6698">
      <formula>INDIRECT("M"&amp;ROW())="Author"</formula>
    </cfRule>
  </conditionalFormatting>
  <conditionalFormatting sqref="C479:I479">
    <cfRule type="expression" dxfId="7581" priority="6694">
      <formula>INDIRECT("M"&amp;ROW())="Office"</formula>
    </cfRule>
    <cfRule type="expression" dxfId="7580" priority="6695">
      <formula>INDIRECT("M"&amp;ROW())="Editor"</formula>
    </cfRule>
    <cfRule type="expression" dxfId="7579" priority="6697">
      <formula>INDIRECT("M"&amp;ROW())="Author"</formula>
    </cfRule>
  </conditionalFormatting>
  <conditionalFormatting sqref="C479:I479">
    <cfRule type="expression" dxfId="7578" priority="6696">
      <formula>INDIRECT("M"&amp;ROW())="PPP"</formula>
    </cfRule>
  </conditionalFormatting>
  <conditionalFormatting sqref="C478:I478">
    <cfRule type="expression" dxfId="7577" priority="6693">
      <formula>INDIRECT("M"&amp;ROW())="Author"</formula>
    </cfRule>
  </conditionalFormatting>
  <conditionalFormatting sqref="C478:I478">
    <cfRule type="expression" dxfId="7576" priority="6689">
      <formula>INDIRECT("M"&amp;ROW())="Office"</formula>
    </cfRule>
    <cfRule type="expression" dxfId="7575" priority="6690">
      <formula>INDIRECT("M"&amp;ROW())="Editor"</formula>
    </cfRule>
    <cfRule type="expression" dxfId="7574" priority="6692">
      <formula>INDIRECT("M"&amp;ROW())="Author"</formula>
    </cfRule>
  </conditionalFormatting>
  <conditionalFormatting sqref="C478:I478">
    <cfRule type="expression" dxfId="7573" priority="6691">
      <formula>INDIRECT("M"&amp;ROW())="PPP"</formula>
    </cfRule>
  </conditionalFormatting>
  <conditionalFormatting sqref="C477:I477">
    <cfRule type="expression" dxfId="7572" priority="6688">
      <formula>INDIRECT("M"&amp;ROW())="Author"</formula>
    </cfRule>
  </conditionalFormatting>
  <conditionalFormatting sqref="C477:I477">
    <cfRule type="expression" dxfId="7571" priority="6684">
      <formula>INDIRECT("M"&amp;ROW())="Office"</formula>
    </cfRule>
    <cfRule type="expression" dxfId="7570" priority="6685">
      <formula>INDIRECT("M"&amp;ROW())="Editor"</formula>
    </cfRule>
    <cfRule type="expression" dxfId="7569" priority="6687">
      <formula>INDIRECT("M"&amp;ROW())="Author"</formula>
    </cfRule>
  </conditionalFormatting>
  <conditionalFormatting sqref="C477:I477">
    <cfRule type="expression" dxfId="7568" priority="6686">
      <formula>INDIRECT("M"&amp;ROW())="PPP"</formula>
    </cfRule>
  </conditionalFormatting>
  <conditionalFormatting sqref="C476:I476">
    <cfRule type="expression" dxfId="7567" priority="6683">
      <formula>INDIRECT("M"&amp;ROW())="Author"</formula>
    </cfRule>
  </conditionalFormatting>
  <conditionalFormatting sqref="C476:I476">
    <cfRule type="expression" dxfId="7566" priority="6679">
      <formula>INDIRECT("M"&amp;ROW())="Office"</formula>
    </cfRule>
    <cfRule type="expression" dxfId="7565" priority="6680">
      <formula>INDIRECT("M"&amp;ROW())="Editor"</formula>
    </cfRule>
    <cfRule type="expression" dxfId="7564" priority="6682">
      <formula>INDIRECT("M"&amp;ROW())="Author"</formula>
    </cfRule>
  </conditionalFormatting>
  <conditionalFormatting sqref="C476:I476">
    <cfRule type="expression" dxfId="7563" priority="6681">
      <formula>INDIRECT("M"&amp;ROW())="PPP"</formula>
    </cfRule>
  </conditionalFormatting>
  <conditionalFormatting sqref="C475:I475">
    <cfRule type="expression" dxfId="7562" priority="6678">
      <formula>INDIRECT("M"&amp;ROW())="Author"</formula>
    </cfRule>
  </conditionalFormatting>
  <conditionalFormatting sqref="C475:I475">
    <cfRule type="expression" dxfId="7561" priority="6674">
      <formula>INDIRECT("M"&amp;ROW())="Office"</formula>
    </cfRule>
    <cfRule type="expression" dxfId="7560" priority="6675">
      <formula>INDIRECT("M"&amp;ROW())="Editor"</formula>
    </cfRule>
    <cfRule type="expression" dxfId="7559" priority="6677">
      <formula>INDIRECT("M"&amp;ROW())="Author"</formula>
    </cfRule>
  </conditionalFormatting>
  <conditionalFormatting sqref="C475:I475">
    <cfRule type="expression" dxfId="7558" priority="6676">
      <formula>INDIRECT("M"&amp;ROW())="PPP"</formula>
    </cfRule>
  </conditionalFormatting>
  <conditionalFormatting sqref="K474">
    <cfRule type="expression" dxfId="7557" priority="6673">
      <formula>INDIRECT("M"&amp;ROW())="Author"</formula>
    </cfRule>
  </conditionalFormatting>
  <conditionalFormatting sqref="K474">
    <cfRule type="expression" dxfId="7556" priority="6669">
      <formula>INDIRECT("M"&amp;ROW())="Office"</formula>
    </cfRule>
    <cfRule type="expression" dxfId="7555" priority="6670">
      <formula>INDIRECT("M"&amp;ROW())="Editor"</formula>
    </cfRule>
    <cfRule type="expression" dxfId="7554" priority="6672">
      <formula>INDIRECT("M"&amp;ROW())="Author"</formula>
    </cfRule>
  </conditionalFormatting>
  <conditionalFormatting sqref="K474">
    <cfRule type="expression" dxfId="7553" priority="6671">
      <formula>INDIRECT("M"&amp;ROW())="PPP"</formula>
    </cfRule>
  </conditionalFormatting>
  <conditionalFormatting sqref="C474:F474 H474:I474">
    <cfRule type="expression" dxfId="7552" priority="6668">
      <formula>INDIRECT("M"&amp;ROW())="Author"</formula>
    </cfRule>
  </conditionalFormatting>
  <conditionalFormatting sqref="C474:F474 H474:I474">
    <cfRule type="expression" dxfId="7551" priority="6664">
      <formula>INDIRECT("M"&amp;ROW())="Office"</formula>
    </cfRule>
    <cfRule type="expression" dxfId="7550" priority="6665">
      <formula>INDIRECT("M"&amp;ROW())="Editor"</formula>
    </cfRule>
    <cfRule type="expression" dxfId="7549" priority="6667">
      <formula>INDIRECT("M"&amp;ROW())="Author"</formula>
    </cfRule>
  </conditionalFormatting>
  <conditionalFormatting sqref="C474:F474 H474:I474">
    <cfRule type="expression" dxfId="7548" priority="6666">
      <formula>INDIRECT("M"&amp;ROW())="PPP"</formula>
    </cfRule>
  </conditionalFormatting>
  <conditionalFormatting sqref="C472:F472 K472:L472 H472:I472">
    <cfRule type="expression" dxfId="7547" priority="6663">
      <formula>INDIRECT("M"&amp;ROW())="Author"</formula>
    </cfRule>
  </conditionalFormatting>
  <conditionalFormatting sqref="C472:F472 K472:L472 H472:I472">
    <cfRule type="expression" dxfId="7546" priority="6659">
      <formula>INDIRECT("M"&amp;ROW())="Office"</formula>
    </cfRule>
    <cfRule type="expression" dxfId="7545" priority="6660">
      <formula>INDIRECT("M"&amp;ROW())="Editor"</formula>
    </cfRule>
    <cfRule type="expression" dxfId="7544" priority="6662">
      <formula>INDIRECT("M"&amp;ROW())="Author"</formula>
    </cfRule>
  </conditionalFormatting>
  <conditionalFormatting sqref="C472:F472 K472:L472 H472:I472">
    <cfRule type="expression" dxfId="7543" priority="6661">
      <formula>INDIRECT("M"&amp;ROW())="PPP"</formula>
    </cfRule>
  </conditionalFormatting>
  <conditionalFormatting sqref="C471:I471 K471:L471">
    <cfRule type="expression" dxfId="7542" priority="6658">
      <formula>INDIRECT("M"&amp;ROW())="Author"</formula>
    </cfRule>
  </conditionalFormatting>
  <conditionalFormatting sqref="C471:I471 K471:L471">
    <cfRule type="expression" dxfId="7541" priority="6654">
      <formula>INDIRECT("M"&amp;ROW())="Office"</formula>
    </cfRule>
    <cfRule type="expression" dxfId="7540" priority="6655">
      <formula>INDIRECT("M"&amp;ROW())="Editor"</formula>
    </cfRule>
    <cfRule type="expression" dxfId="7539" priority="6657">
      <formula>INDIRECT("M"&amp;ROW())="Author"</formula>
    </cfRule>
  </conditionalFormatting>
  <conditionalFormatting sqref="C471:I471 K471:L471">
    <cfRule type="expression" dxfId="7538" priority="6656">
      <formula>INDIRECT("M"&amp;ROW())="PPP"</formula>
    </cfRule>
  </conditionalFormatting>
  <conditionalFormatting sqref="C469:I469 K469:L469">
    <cfRule type="expression" dxfId="7537" priority="6653">
      <formula>INDIRECT("M"&amp;ROW())="Author"</formula>
    </cfRule>
  </conditionalFormatting>
  <conditionalFormatting sqref="C469:I469 K469:L469">
    <cfRule type="expression" dxfId="7536" priority="6649">
      <formula>INDIRECT("M"&amp;ROW())="Office"</formula>
    </cfRule>
    <cfRule type="expression" dxfId="7535" priority="6650">
      <formula>INDIRECT("M"&amp;ROW())="Editor"</formula>
    </cfRule>
    <cfRule type="expression" dxfId="7534" priority="6652">
      <formula>INDIRECT("M"&amp;ROW())="Author"</formula>
    </cfRule>
  </conditionalFormatting>
  <conditionalFormatting sqref="C469:I469 K469:L469">
    <cfRule type="expression" dxfId="7533" priority="6651">
      <formula>INDIRECT("M"&amp;ROW())="PPP"</formula>
    </cfRule>
  </conditionalFormatting>
  <conditionalFormatting sqref="C468:I468 K468:L468">
    <cfRule type="expression" dxfId="7532" priority="6648">
      <formula>INDIRECT("M"&amp;ROW())="Author"</formula>
    </cfRule>
  </conditionalFormatting>
  <conditionalFormatting sqref="C468:I468 K468:L468">
    <cfRule type="expression" dxfId="7531" priority="6644">
      <formula>INDIRECT("M"&amp;ROW())="Office"</formula>
    </cfRule>
    <cfRule type="expression" dxfId="7530" priority="6645">
      <formula>INDIRECT("M"&amp;ROW())="Editor"</formula>
    </cfRule>
    <cfRule type="expression" dxfId="7529" priority="6647">
      <formula>INDIRECT("M"&amp;ROW())="Author"</formula>
    </cfRule>
  </conditionalFormatting>
  <conditionalFormatting sqref="C468:I468 K468:L468">
    <cfRule type="expression" dxfId="7528" priority="6646">
      <formula>INDIRECT("M"&amp;ROW())="PPP"</formula>
    </cfRule>
  </conditionalFormatting>
  <conditionalFormatting sqref="C467:F467 K467:L467 H467:I467">
    <cfRule type="expression" dxfId="7527" priority="6643">
      <formula>INDIRECT("M"&amp;ROW())="Author"</formula>
    </cfRule>
  </conditionalFormatting>
  <conditionalFormatting sqref="C467:F467 K467:L467 H467:I467">
    <cfRule type="expression" dxfId="7526" priority="6639">
      <formula>INDIRECT("M"&amp;ROW())="Office"</formula>
    </cfRule>
    <cfRule type="expression" dxfId="7525" priority="6640">
      <formula>INDIRECT("M"&amp;ROW())="Editor"</formula>
    </cfRule>
    <cfRule type="expression" dxfId="7524" priority="6642">
      <formula>INDIRECT("M"&amp;ROW())="Author"</formula>
    </cfRule>
  </conditionalFormatting>
  <conditionalFormatting sqref="C467:F467 K467:L467 H467:I467">
    <cfRule type="expression" dxfId="7523" priority="6641">
      <formula>INDIRECT("M"&amp;ROW())="PPP"</formula>
    </cfRule>
  </conditionalFormatting>
  <conditionalFormatting sqref="C466:I466 K466:L466">
    <cfRule type="expression" dxfId="7522" priority="6638">
      <formula>INDIRECT("M"&amp;ROW())="Author"</formula>
    </cfRule>
  </conditionalFormatting>
  <conditionalFormatting sqref="C466:I466 K466:L466">
    <cfRule type="expression" dxfId="7521" priority="6634">
      <formula>INDIRECT("M"&amp;ROW())="Office"</formula>
    </cfRule>
    <cfRule type="expression" dxfId="7520" priority="6635">
      <formula>INDIRECT("M"&amp;ROW())="Editor"</formula>
    </cfRule>
    <cfRule type="expression" dxfId="7519" priority="6637">
      <formula>INDIRECT("M"&amp;ROW())="Author"</formula>
    </cfRule>
  </conditionalFormatting>
  <conditionalFormatting sqref="C466:I466 K466:L466">
    <cfRule type="expression" dxfId="7518" priority="6636">
      <formula>INDIRECT("M"&amp;ROW())="PPP"</formula>
    </cfRule>
  </conditionalFormatting>
  <conditionalFormatting sqref="C465:I465 K465:L465">
    <cfRule type="expression" dxfId="7517" priority="6633">
      <formula>INDIRECT("M"&amp;ROW())="Author"</formula>
    </cfRule>
  </conditionalFormatting>
  <conditionalFormatting sqref="C465:I465 K465:L465">
    <cfRule type="expression" dxfId="7516" priority="6629">
      <formula>INDIRECT("M"&amp;ROW())="Office"</formula>
    </cfRule>
    <cfRule type="expression" dxfId="7515" priority="6630">
      <formula>INDIRECT("M"&amp;ROW())="Editor"</formula>
    </cfRule>
    <cfRule type="expression" dxfId="7514" priority="6632">
      <formula>INDIRECT("M"&amp;ROW())="Author"</formula>
    </cfRule>
  </conditionalFormatting>
  <conditionalFormatting sqref="C465:I465 K465:L465">
    <cfRule type="expression" dxfId="7513" priority="6631">
      <formula>INDIRECT("M"&amp;ROW())="PPP"</formula>
    </cfRule>
  </conditionalFormatting>
  <conditionalFormatting sqref="C464:I464 K464:L464">
    <cfRule type="expression" dxfId="7512" priority="6628">
      <formula>INDIRECT("M"&amp;ROW())="Author"</formula>
    </cfRule>
  </conditionalFormatting>
  <conditionalFormatting sqref="C464:I464 K464:L464">
    <cfRule type="expression" dxfId="7511" priority="6624">
      <formula>INDIRECT("M"&amp;ROW())="Office"</formula>
    </cfRule>
    <cfRule type="expression" dxfId="7510" priority="6625">
      <formula>INDIRECT("M"&amp;ROW())="Editor"</formula>
    </cfRule>
    <cfRule type="expression" dxfId="7509" priority="6627">
      <formula>INDIRECT("M"&amp;ROW())="Author"</formula>
    </cfRule>
  </conditionalFormatting>
  <conditionalFormatting sqref="C464:I464 K464:L464">
    <cfRule type="expression" dxfId="7508" priority="6626">
      <formula>INDIRECT("M"&amp;ROW())="PPP"</formula>
    </cfRule>
  </conditionalFormatting>
  <conditionalFormatting sqref="C463:I463 K463:L463">
    <cfRule type="expression" dxfId="7507" priority="6623">
      <formula>INDIRECT("M"&amp;ROW())="Author"</formula>
    </cfRule>
  </conditionalFormatting>
  <conditionalFormatting sqref="C463:I463 K463:L463">
    <cfRule type="expression" dxfId="7506" priority="6619">
      <formula>INDIRECT("M"&amp;ROW())="Office"</formula>
    </cfRule>
    <cfRule type="expression" dxfId="7505" priority="6620">
      <formula>INDIRECT("M"&amp;ROW())="Editor"</formula>
    </cfRule>
    <cfRule type="expression" dxfId="7504" priority="6622">
      <formula>INDIRECT("M"&amp;ROW())="Author"</formula>
    </cfRule>
  </conditionalFormatting>
  <conditionalFormatting sqref="C463:I463 K463:L463">
    <cfRule type="expression" dxfId="7503" priority="6621">
      <formula>INDIRECT("M"&amp;ROW())="PPP"</formula>
    </cfRule>
  </conditionalFormatting>
  <conditionalFormatting sqref="C457:I457 K457">
    <cfRule type="expression" dxfId="7502" priority="6613">
      <formula>INDIRECT("M"&amp;ROW())="Author"</formula>
    </cfRule>
  </conditionalFormatting>
  <conditionalFormatting sqref="C457:I457 K457">
    <cfRule type="expression" dxfId="7501" priority="6609">
      <formula>INDIRECT("M"&amp;ROW())="Office"</formula>
    </cfRule>
    <cfRule type="expression" dxfId="7500" priority="6610">
      <formula>INDIRECT("M"&amp;ROW())="Editor"</formula>
    </cfRule>
    <cfRule type="expression" dxfId="7499" priority="6612">
      <formula>INDIRECT("M"&amp;ROW())="Author"</formula>
    </cfRule>
  </conditionalFormatting>
  <conditionalFormatting sqref="C457:I457 K457">
    <cfRule type="expression" dxfId="7498" priority="6611">
      <formula>INDIRECT("M"&amp;ROW())="PPP"</formula>
    </cfRule>
  </conditionalFormatting>
  <conditionalFormatting sqref="C456:I456 K456">
    <cfRule type="expression" dxfId="7497" priority="6608">
      <formula>INDIRECT("M"&amp;ROW())="Author"</formula>
    </cfRule>
  </conditionalFormatting>
  <conditionalFormatting sqref="C456:I456 K456">
    <cfRule type="expression" dxfId="7496" priority="6604">
      <formula>INDIRECT("M"&amp;ROW())="Office"</formula>
    </cfRule>
    <cfRule type="expression" dxfId="7495" priority="6605">
      <formula>INDIRECT("M"&amp;ROW())="Editor"</formula>
    </cfRule>
    <cfRule type="expression" dxfId="7494" priority="6607">
      <formula>INDIRECT("M"&amp;ROW())="Author"</formula>
    </cfRule>
  </conditionalFormatting>
  <conditionalFormatting sqref="C456:I456 K456">
    <cfRule type="expression" dxfId="7493" priority="6606">
      <formula>INDIRECT("M"&amp;ROW())="PPP"</formula>
    </cfRule>
  </conditionalFormatting>
  <conditionalFormatting sqref="C455:I455 K455:L455">
    <cfRule type="expression" dxfId="7492" priority="6603">
      <formula>INDIRECT("M"&amp;ROW())="Author"</formula>
    </cfRule>
  </conditionalFormatting>
  <conditionalFormatting sqref="C455:I455 K455:L455">
    <cfRule type="expression" dxfId="7491" priority="6599">
      <formula>INDIRECT("M"&amp;ROW())="Office"</formula>
    </cfRule>
    <cfRule type="expression" dxfId="7490" priority="6600">
      <formula>INDIRECT("M"&amp;ROW())="Editor"</formula>
    </cfRule>
    <cfRule type="expression" dxfId="7489" priority="6602">
      <formula>INDIRECT("M"&amp;ROW())="Author"</formula>
    </cfRule>
  </conditionalFormatting>
  <conditionalFormatting sqref="C455:I455 K455:L455">
    <cfRule type="expression" dxfId="7488" priority="6601">
      <formula>INDIRECT("M"&amp;ROW())="PPP"</formula>
    </cfRule>
  </conditionalFormatting>
  <conditionalFormatting sqref="C454:F454 K454:L454 H454:I454">
    <cfRule type="expression" dxfId="7487" priority="6598">
      <formula>INDIRECT("M"&amp;ROW())="Author"</formula>
    </cfRule>
  </conditionalFormatting>
  <conditionalFormatting sqref="C454:F454 K454:L454 H454:I454">
    <cfRule type="expression" dxfId="7486" priority="6594">
      <formula>INDIRECT("M"&amp;ROW())="Office"</formula>
    </cfRule>
    <cfRule type="expression" dxfId="7485" priority="6595">
      <formula>INDIRECT("M"&amp;ROW())="Editor"</formula>
    </cfRule>
    <cfRule type="expression" dxfId="7484" priority="6597">
      <formula>INDIRECT("M"&amp;ROW())="Author"</formula>
    </cfRule>
  </conditionalFormatting>
  <conditionalFormatting sqref="C454:F454 K454:L454 H454:I454">
    <cfRule type="expression" dxfId="7483" priority="6596">
      <formula>INDIRECT("M"&amp;ROW())="PPP"</formula>
    </cfRule>
  </conditionalFormatting>
  <conditionalFormatting sqref="C453:F453 K453:L453 H453:I453">
    <cfRule type="expression" dxfId="7482" priority="6593">
      <formula>INDIRECT("M"&amp;ROW())="Author"</formula>
    </cfRule>
  </conditionalFormatting>
  <conditionalFormatting sqref="C453:F453 K453:L453 H453:I453">
    <cfRule type="expression" dxfId="7481" priority="6589">
      <formula>INDIRECT("M"&amp;ROW())="Office"</formula>
    </cfRule>
    <cfRule type="expression" dxfId="7480" priority="6590">
      <formula>INDIRECT("M"&amp;ROW())="Editor"</formula>
    </cfRule>
    <cfRule type="expression" dxfId="7479" priority="6592">
      <formula>INDIRECT("M"&amp;ROW())="Author"</formula>
    </cfRule>
  </conditionalFormatting>
  <conditionalFormatting sqref="C453:F453 K453:L453 H453:I453">
    <cfRule type="expression" dxfId="7478" priority="6591">
      <formula>INDIRECT("M"&amp;ROW())="PPP"</formula>
    </cfRule>
  </conditionalFormatting>
  <conditionalFormatting sqref="C452:I452 K452:L452">
    <cfRule type="expression" dxfId="7477" priority="6588">
      <formula>INDIRECT("M"&amp;ROW())="Author"</formula>
    </cfRule>
  </conditionalFormatting>
  <conditionalFormatting sqref="C452:I452 K452:L452">
    <cfRule type="expression" dxfId="7476" priority="6584">
      <formula>INDIRECT("M"&amp;ROW())="Office"</formula>
    </cfRule>
    <cfRule type="expression" dxfId="7475" priority="6585">
      <formula>INDIRECT("M"&amp;ROW())="Editor"</formula>
    </cfRule>
    <cfRule type="expression" dxfId="7474" priority="6587">
      <formula>INDIRECT("M"&amp;ROW())="Author"</formula>
    </cfRule>
  </conditionalFormatting>
  <conditionalFormatting sqref="C452:I452 K452:L452">
    <cfRule type="expression" dxfId="7473" priority="6586">
      <formula>INDIRECT("M"&amp;ROW())="PPP"</formula>
    </cfRule>
  </conditionalFormatting>
  <conditionalFormatting sqref="C451:I451 K451:L451">
    <cfRule type="expression" dxfId="7472" priority="6583">
      <formula>INDIRECT("M"&amp;ROW())="Author"</formula>
    </cfRule>
  </conditionalFormatting>
  <conditionalFormatting sqref="C451:I451 K451:L451">
    <cfRule type="expression" dxfId="7471" priority="6579">
      <formula>INDIRECT("M"&amp;ROW())="Office"</formula>
    </cfRule>
    <cfRule type="expression" dxfId="7470" priority="6580">
      <formula>INDIRECT("M"&amp;ROW())="Editor"</formula>
    </cfRule>
    <cfRule type="expression" dxfId="7469" priority="6582">
      <formula>INDIRECT("M"&amp;ROW())="Author"</formula>
    </cfRule>
  </conditionalFormatting>
  <conditionalFormatting sqref="C451:I451 K451:L451">
    <cfRule type="expression" dxfId="7468" priority="6581">
      <formula>INDIRECT("M"&amp;ROW())="PPP"</formula>
    </cfRule>
  </conditionalFormatting>
  <conditionalFormatting sqref="C450:I450 K450:L450">
    <cfRule type="expression" dxfId="7467" priority="6578">
      <formula>INDIRECT("M"&amp;ROW())="Author"</formula>
    </cfRule>
  </conditionalFormatting>
  <conditionalFormatting sqref="C450:I450 K450:L450">
    <cfRule type="expression" dxfId="7466" priority="6574">
      <formula>INDIRECT("M"&amp;ROW())="Office"</formula>
    </cfRule>
    <cfRule type="expression" dxfId="7465" priority="6575">
      <formula>INDIRECT("M"&amp;ROW())="Editor"</formula>
    </cfRule>
    <cfRule type="expression" dxfId="7464" priority="6577">
      <formula>INDIRECT("M"&amp;ROW())="Author"</formula>
    </cfRule>
  </conditionalFormatting>
  <conditionalFormatting sqref="C450:I450 K450:L450">
    <cfRule type="expression" dxfId="7463" priority="6576">
      <formula>INDIRECT("M"&amp;ROW())="PPP"</formula>
    </cfRule>
  </conditionalFormatting>
  <conditionalFormatting sqref="C447:I447 K447:L447">
    <cfRule type="expression" dxfId="7462" priority="6573">
      <formula>INDIRECT("M"&amp;ROW())="Author"</formula>
    </cfRule>
  </conditionalFormatting>
  <conditionalFormatting sqref="C447:I447 K447:L447">
    <cfRule type="expression" dxfId="7461" priority="6569">
      <formula>INDIRECT("M"&amp;ROW())="Office"</formula>
    </cfRule>
    <cfRule type="expression" dxfId="7460" priority="6570">
      <formula>INDIRECT("M"&amp;ROW())="Editor"</formula>
    </cfRule>
    <cfRule type="expression" dxfId="7459" priority="6572">
      <formula>INDIRECT("M"&amp;ROW())="Author"</formula>
    </cfRule>
  </conditionalFormatting>
  <conditionalFormatting sqref="C447:I447 K447:L447">
    <cfRule type="expression" dxfId="7458" priority="6571">
      <formula>INDIRECT("M"&amp;ROW())="PPP"</formula>
    </cfRule>
  </conditionalFormatting>
  <conditionalFormatting sqref="C446:I446 K446:L446">
    <cfRule type="expression" dxfId="7457" priority="6568">
      <formula>INDIRECT("M"&amp;ROW())="Author"</formula>
    </cfRule>
  </conditionalFormatting>
  <conditionalFormatting sqref="C446:I446 K446:L446">
    <cfRule type="expression" dxfId="7456" priority="6564">
      <formula>INDIRECT("M"&amp;ROW())="Office"</formula>
    </cfRule>
    <cfRule type="expression" dxfId="7455" priority="6565">
      <formula>INDIRECT("M"&amp;ROW())="Editor"</formula>
    </cfRule>
    <cfRule type="expression" dxfId="7454" priority="6567">
      <formula>INDIRECT("M"&amp;ROW())="Author"</formula>
    </cfRule>
  </conditionalFormatting>
  <conditionalFormatting sqref="C446:I446 K446:L446">
    <cfRule type="expression" dxfId="7453" priority="6566">
      <formula>INDIRECT("M"&amp;ROW())="PPP"</formula>
    </cfRule>
  </conditionalFormatting>
  <conditionalFormatting sqref="C445:I445 K445:L445">
    <cfRule type="expression" dxfId="7452" priority="6563">
      <formula>INDIRECT("M"&amp;ROW())="Author"</formula>
    </cfRule>
  </conditionalFormatting>
  <conditionalFormatting sqref="C445:I445 K445:L445">
    <cfRule type="expression" dxfId="7451" priority="6559">
      <formula>INDIRECT("M"&amp;ROW())="Office"</formula>
    </cfRule>
    <cfRule type="expression" dxfId="7450" priority="6560">
      <formula>INDIRECT("M"&amp;ROW())="Editor"</formula>
    </cfRule>
    <cfRule type="expression" dxfId="7449" priority="6562">
      <formula>INDIRECT("M"&amp;ROW())="Author"</formula>
    </cfRule>
  </conditionalFormatting>
  <conditionalFormatting sqref="C445:I445 K445:L445">
    <cfRule type="expression" dxfId="7448" priority="6561">
      <formula>INDIRECT("M"&amp;ROW())="PPP"</formula>
    </cfRule>
  </conditionalFormatting>
  <conditionalFormatting sqref="C444:I444 K444:L444">
    <cfRule type="expression" dxfId="7447" priority="6558">
      <formula>INDIRECT("M"&amp;ROW())="Author"</formula>
    </cfRule>
  </conditionalFormatting>
  <conditionalFormatting sqref="C444:I444 K444:L444">
    <cfRule type="expression" dxfId="7446" priority="6554">
      <formula>INDIRECT("M"&amp;ROW())="Office"</formula>
    </cfRule>
    <cfRule type="expression" dxfId="7445" priority="6555">
      <formula>INDIRECT("M"&amp;ROW())="Editor"</formula>
    </cfRule>
    <cfRule type="expression" dxfId="7444" priority="6557">
      <formula>INDIRECT("M"&amp;ROW())="Author"</formula>
    </cfRule>
  </conditionalFormatting>
  <conditionalFormatting sqref="C444:I444 K444:L444">
    <cfRule type="expression" dxfId="7443" priority="6556">
      <formula>INDIRECT("M"&amp;ROW())="PPP"</formula>
    </cfRule>
  </conditionalFormatting>
  <conditionalFormatting sqref="C443:I443 K443:L443">
    <cfRule type="expression" dxfId="7442" priority="6553">
      <formula>INDIRECT("M"&amp;ROW())="Author"</formula>
    </cfRule>
  </conditionalFormatting>
  <conditionalFormatting sqref="C443:I443 K443:L443">
    <cfRule type="expression" dxfId="7441" priority="6549">
      <formula>INDIRECT("M"&amp;ROW())="Office"</formula>
    </cfRule>
    <cfRule type="expression" dxfId="7440" priority="6550">
      <formula>INDIRECT("M"&amp;ROW())="Editor"</formula>
    </cfRule>
    <cfRule type="expression" dxfId="7439" priority="6552">
      <formula>INDIRECT("M"&amp;ROW())="Author"</formula>
    </cfRule>
  </conditionalFormatting>
  <conditionalFormatting sqref="C443:I443 K443:L443">
    <cfRule type="expression" dxfId="7438" priority="6551">
      <formula>INDIRECT("M"&amp;ROW())="PPP"</formula>
    </cfRule>
  </conditionalFormatting>
  <conditionalFormatting sqref="C442:I442 K442:L442">
    <cfRule type="expression" dxfId="7437" priority="6548">
      <formula>INDIRECT("M"&amp;ROW())="Author"</formula>
    </cfRule>
  </conditionalFormatting>
  <conditionalFormatting sqref="C442:I442 K442:L442">
    <cfRule type="expression" dxfId="7436" priority="6544">
      <formula>INDIRECT("M"&amp;ROW())="Office"</formula>
    </cfRule>
    <cfRule type="expression" dxfId="7435" priority="6545">
      <formula>INDIRECT("M"&amp;ROW())="Editor"</formula>
    </cfRule>
    <cfRule type="expression" dxfId="7434" priority="6547">
      <formula>INDIRECT("M"&amp;ROW())="Author"</formula>
    </cfRule>
  </conditionalFormatting>
  <conditionalFormatting sqref="C442:I442 K442:L442">
    <cfRule type="expression" dxfId="7433" priority="6546">
      <formula>INDIRECT("M"&amp;ROW())="PPP"</formula>
    </cfRule>
  </conditionalFormatting>
  <conditionalFormatting sqref="C439:I439 K439:L439">
    <cfRule type="expression" dxfId="7432" priority="6543">
      <formula>INDIRECT("M"&amp;ROW())="Author"</formula>
    </cfRule>
  </conditionalFormatting>
  <conditionalFormatting sqref="C439:I439 K439:L439">
    <cfRule type="expression" dxfId="7431" priority="6539">
      <formula>INDIRECT("M"&amp;ROW())="Office"</formula>
    </cfRule>
    <cfRule type="expression" dxfId="7430" priority="6540">
      <formula>INDIRECT("M"&amp;ROW())="Editor"</formula>
    </cfRule>
    <cfRule type="expression" dxfId="7429" priority="6542">
      <formula>INDIRECT("M"&amp;ROW())="Author"</formula>
    </cfRule>
  </conditionalFormatting>
  <conditionalFormatting sqref="C439:I439 K439:L439">
    <cfRule type="expression" dxfId="7428" priority="6541">
      <formula>INDIRECT("M"&amp;ROW())="PPP"</formula>
    </cfRule>
  </conditionalFormatting>
  <conditionalFormatting sqref="C438:I438 K438:L438">
    <cfRule type="expression" dxfId="7427" priority="6538">
      <formula>INDIRECT("M"&amp;ROW())="Author"</formula>
    </cfRule>
  </conditionalFormatting>
  <conditionalFormatting sqref="C438:I438 K438:L438">
    <cfRule type="expression" dxfId="7426" priority="6534">
      <formula>INDIRECT("M"&amp;ROW())="Office"</formula>
    </cfRule>
    <cfRule type="expression" dxfId="7425" priority="6535">
      <formula>INDIRECT("M"&amp;ROW())="Editor"</formula>
    </cfRule>
    <cfRule type="expression" dxfId="7424" priority="6537">
      <formula>INDIRECT("M"&amp;ROW())="Author"</formula>
    </cfRule>
  </conditionalFormatting>
  <conditionalFormatting sqref="C438:I438 K438:L438">
    <cfRule type="expression" dxfId="7423" priority="6536">
      <formula>INDIRECT("M"&amp;ROW())="PPP"</formula>
    </cfRule>
  </conditionalFormatting>
  <conditionalFormatting sqref="C437:I437 K437:L437">
    <cfRule type="expression" dxfId="7422" priority="6533">
      <formula>INDIRECT("M"&amp;ROW())="Author"</formula>
    </cfRule>
  </conditionalFormatting>
  <conditionalFormatting sqref="C437:I437 K437:L437">
    <cfRule type="expression" dxfId="7421" priority="6529">
      <formula>INDIRECT("M"&amp;ROW())="Office"</formula>
    </cfRule>
    <cfRule type="expression" dxfId="7420" priority="6530">
      <formula>INDIRECT("M"&amp;ROW())="Editor"</formula>
    </cfRule>
    <cfRule type="expression" dxfId="7419" priority="6532">
      <formula>INDIRECT("M"&amp;ROW())="Author"</formula>
    </cfRule>
  </conditionalFormatting>
  <conditionalFormatting sqref="C437:I437 K437:L437">
    <cfRule type="expression" dxfId="7418" priority="6531">
      <formula>INDIRECT("M"&amp;ROW())="PPP"</formula>
    </cfRule>
  </conditionalFormatting>
  <conditionalFormatting sqref="C436:I436 K436:L436">
    <cfRule type="expression" dxfId="7417" priority="6528">
      <formula>INDIRECT("M"&amp;ROW())="Author"</formula>
    </cfRule>
  </conditionalFormatting>
  <conditionalFormatting sqref="C436:I436 K436:L436">
    <cfRule type="expression" dxfId="7416" priority="6524">
      <formula>INDIRECT("M"&amp;ROW())="Office"</formula>
    </cfRule>
    <cfRule type="expression" dxfId="7415" priority="6525">
      <formula>INDIRECT("M"&amp;ROW())="Editor"</formula>
    </cfRule>
    <cfRule type="expression" dxfId="7414" priority="6527">
      <formula>INDIRECT("M"&amp;ROW())="Author"</formula>
    </cfRule>
  </conditionalFormatting>
  <conditionalFormatting sqref="C436:I436 K436:L436">
    <cfRule type="expression" dxfId="7413" priority="6526">
      <formula>INDIRECT("M"&amp;ROW())="PPP"</formula>
    </cfRule>
  </conditionalFormatting>
  <conditionalFormatting sqref="C434:I434 K434:L434">
    <cfRule type="expression" dxfId="7412" priority="6523">
      <formula>INDIRECT("M"&amp;ROW())="Author"</formula>
    </cfRule>
  </conditionalFormatting>
  <conditionalFormatting sqref="C434:I434 K434:L434">
    <cfRule type="expression" dxfId="7411" priority="6519">
      <formula>INDIRECT("M"&amp;ROW())="Office"</formula>
    </cfRule>
    <cfRule type="expression" dxfId="7410" priority="6520">
      <formula>INDIRECT("M"&amp;ROW())="Editor"</formula>
    </cfRule>
    <cfRule type="expression" dxfId="7409" priority="6522">
      <formula>INDIRECT("M"&amp;ROW())="Author"</formula>
    </cfRule>
  </conditionalFormatting>
  <conditionalFormatting sqref="C434:I434 K434:L434">
    <cfRule type="expression" dxfId="7408" priority="6521">
      <formula>INDIRECT("M"&amp;ROW())="PPP"</formula>
    </cfRule>
  </conditionalFormatting>
  <conditionalFormatting sqref="C433:I433 K433:L433">
    <cfRule type="expression" dxfId="7407" priority="6518">
      <formula>INDIRECT("M"&amp;ROW())="Author"</formula>
    </cfRule>
  </conditionalFormatting>
  <conditionalFormatting sqref="C433:I433 K433:L433">
    <cfRule type="expression" dxfId="7406" priority="6514">
      <formula>INDIRECT("M"&amp;ROW())="Office"</formula>
    </cfRule>
    <cfRule type="expression" dxfId="7405" priority="6515">
      <formula>INDIRECT("M"&amp;ROW())="Editor"</formula>
    </cfRule>
    <cfRule type="expression" dxfId="7404" priority="6517">
      <formula>INDIRECT("M"&amp;ROW())="Author"</formula>
    </cfRule>
  </conditionalFormatting>
  <conditionalFormatting sqref="C433:I433 K433:L433">
    <cfRule type="expression" dxfId="7403" priority="6516">
      <formula>INDIRECT("M"&amp;ROW())="PPP"</formula>
    </cfRule>
  </conditionalFormatting>
  <conditionalFormatting sqref="C432:I432 K432:L432">
    <cfRule type="expression" dxfId="7402" priority="6513">
      <formula>INDIRECT("M"&amp;ROW())="Author"</formula>
    </cfRule>
  </conditionalFormatting>
  <conditionalFormatting sqref="C432:I432 K432:L432">
    <cfRule type="expression" dxfId="7401" priority="6509">
      <formula>INDIRECT("M"&amp;ROW())="Office"</formula>
    </cfRule>
    <cfRule type="expression" dxfId="7400" priority="6510">
      <formula>INDIRECT("M"&amp;ROW())="Editor"</formula>
    </cfRule>
    <cfRule type="expression" dxfId="7399" priority="6512">
      <formula>INDIRECT("M"&amp;ROW())="Author"</formula>
    </cfRule>
  </conditionalFormatting>
  <conditionalFormatting sqref="C432:I432 K432:L432">
    <cfRule type="expression" dxfId="7398" priority="6511">
      <formula>INDIRECT("M"&amp;ROW())="PPP"</formula>
    </cfRule>
  </conditionalFormatting>
  <conditionalFormatting sqref="C431:I431 K431:L431">
    <cfRule type="expression" dxfId="7397" priority="6508">
      <formula>INDIRECT("M"&amp;ROW())="Author"</formula>
    </cfRule>
  </conditionalFormatting>
  <conditionalFormatting sqref="C431:I431 K431:L431">
    <cfRule type="expression" dxfId="7396" priority="6504">
      <formula>INDIRECT("M"&amp;ROW())="Office"</formula>
    </cfRule>
    <cfRule type="expression" dxfId="7395" priority="6505">
      <formula>INDIRECT("M"&amp;ROW())="Editor"</formula>
    </cfRule>
    <cfRule type="expression" dxfId="7394" priority="6507">
      <formula>INDIRECT("M"&amp;ROW())="Author"</formula>
    </cfRule>
  </conditionalFormatting>
  <conditionalFormatting sqref="C431:I431 K431:L431">
    <cfRule type="expression" dxfId="7393" priority="6506">
      <formula>INDIRECT("M"&amp;ROW())="PPP"</formula>
    </cfRule>
  </conditionalFormatting>
  <conditionalFormatting sqref="C430:I430 K430:L430">
    <cfRule type="expression" dxfId="7392" priority="6503">
      <formula>INDIRECT("M"&amp;ROW())="Author"</formula>
    </cfRule>
  </conditionalFormatting>
  <conditionalFormatting sqref="C430:I430 K430:L430">
    <cfRule type="expression" dxfId="7391" priority="6499">
      <formula>INDIRECT("M"&amp;ROW())="Office"</formula>
    </cfRule>
    <cfRule type="expression" dxfId="7390" priority="6500">
      <formula>INDIRECT("M"&amp;ROW())="Editor"</formula>
    </cfRule>
    <cfRule type="expression" dxfId="7389" priority="6502">
      <formula>INDIRECT("M"&amp;ROW())="Author"</formula>
    </cfRule>
  </conditionalFormatting>
  <conditionalFormatting sqref="C430:I430 K430:L430">
    <cfRule type="expression" dxfId="7388" priority="6501">
      <formula>INDIRECT("M"&amp;ROW())="PPP"</formula>
    </cfRule>
  </conditionalFormatting>
  <conditionalFormatting sqref="C429:F429 K429:L429 H429:I429">
    <cfRule type="expression" dxfId="7387" priority="6498">
      <formula>INDIRECT("M"&amp;ROW())="Author"</formula>
    </cfRule>
  </conditionalFormatting>
  <conditionalFormatting sqref="C429:F429 K429:L429 H429:I429">
    <cfRule type="expression" dxfId="7386" priority="6494">
      <formula>INDIRECT("M"&amp;ROW())="Office"</formula>
    </cfRule>
    <cfRule type="expression" dxfId="7385" priority="6495">
      <formula>INDIRECT("M"&amp;ROW())="Editor"</formula>
    </cfRule>
    <cfRule type="expression" dxfId="7384" priority="6497">
      <formula>INDIRECT("M"&amp;ROW())="Author"</formula>
    </cfRule>
  </conditionalFormatting>
  <conditionalFormatting sqref="C429:F429 K429:L429 H429:I429">
    <cfRule type="expression" dxfId="7383" priority="6496">
      <formula>INDIRECT("M"&amp;ROW())="PPP"</formula>
    </cfRule>
  </conditionalFormatting>
  <conditionalFormatting sqref="C425:I428 K425:L428">
    <cfRule type="expression" dxfId="7382" priority="6493">
      <formula>INDIRECT("M"&amp;ROW())="Author"</formula>
    </cfRule>
  </conditionalFormatting>
  <conditionalFormatting sqref="C425:I428 K425:L428">
    <cfRule type="expression" dxfId="7381" priority="6489">
      <formula>INDIRECT("M"&amp;ROW())="Office"</formula>
    </cfRule>
    <cfRule type="expression" dxfId="7380" priority="6490">
      <formula>INDIRECT("M"&amp;ROW())="Editor"</formula>
    </cfRule>
    <cfRule type="expression" dxfId="7379" priority="6492">
      <formula>INDIRECT("M"&amp;ROW())="Author"</formula>
    </cfRule>
  </conditionalFormatting>
  <conditionalFormatting sqref="C425:I428 K425:L428">
    <cfRule type="expression" dxfId="7378" priority="6491">
      <formula>INDIRECT("M"&amp;ROW())="PPP"</formula>
    </cfRule>
  </conditionalFormatting>
  <conditionalFormatting sqref="D424:H424">
    <cfRule type="expression" dxfId="7377" priority="6488">
      <formula>INDIRECT("M"&amp;ROW())="Author"</formula>
    </cfRule>
  </conditionalFormatting>
  <conditionalFormatting sqref="D424:H424">
    <cfRule type="expression" dxfId="7376" priority="6484">
      <formula>INDIRECT("M"&amp;ROW())="Office"</formula>
    </cfRule>
    <cfRule type="expression" dxfId="7375" priority="6485">
      <formula>INDIRECT("M"&amp;ROW())="Editor"</formula>
    </cfRule>
    <cfRule type="expression" dxfId="7374" priority="6487">
      <formula>INDIRECT("M"&amp;ROW())="Author"</formula>
    </cfRule>
  </conditionalFormatting>
  <conditionalFormatting sqref="D424:H424">
    <cfRule type="expression" dxfId="7373" priority="6486">
      <formula>INDIRECT("M"&amp;ROW())="PPP"</formula>
    </cfRule>
  </conditionalFormatting>
  <conditionalFormatting sqref="I424 K424">
    <cfRule type="expression" dxfId="7372" priority="6483">
      <formula>INDIRECT("M"&amp;ROW())="Author"</formula>
    </cfRule>
  </conditionalFormatting>
  <conditionalFormatting sqref="I424 K424">
    <cfRule type="expression" dxfId="7371" priority="6479">
      <formula>INDIRECT("M"&amp;ROW())="Office"</formula>
    </cfRule>
    <cfRule type="expression" dxfId="7370" priority="6480">
      <formula>INDIRECT("M"&amp;ROW())="Editor"</formula>
    </cfRule>
    <cfRule type="expression" dxfId="7369" priority="6482">
      <formula>INDIRECT("M"&amp;ROW())="Author"</formula>
    </cfRule>
  </conditionalFormatting>
  <conditionalFormatting sqref="I424 K424">
    <cfRule type="expression" dxfId="7368" priority="6481">
      <formula>INDIRECT("M"&amp;ROW())="PPP"</formula>
    </cfRule>
  </conditionalFormatting>
  <conditionalFormatting sqref="C423:G423">
    <cfRule type="expression" dxfId="7367" priority="6478">
      <formula>INDIRECT("M"&amp;ROW())="Author"</formula>
    </cfRule>
  </conditionalFormatting>
  <conditionalFormatting sqref="C423:G423">
    <cfRule type="expression" dxfId="7366" priority="6474">
      <formula>INDIRECT("M"&amp;ROW())="Office"</formula>
    </cfRule>
    <cfRule type="expression" dxfId="7365" priority="6475">
      <formula>INDIRECT("M"&amp;ROW())="Editor"</formula>
    </cfRule>
    <cfRule type="expression" dxfId="7364" priority="6477">
      <formula>INDIRECT("M"&amp;ROW())="Author"</formula>
    </cfRule>
  </conditionalFormatting>
  <conditionalFormatting sqref="C423:G423">
    <cfRule type="expression" dxfId="7363" priority="6476">
      <formula>INDIRECT("M"&amp;ROW())="PPP"</formula>
    </cfRule>
  </conditionalFormatting>
  <conditionalFormatting sqref="I423 K423">
    <cfRule type="expression" dxfId="7362" priority="6473">
      <formula>INDIRECT("M"&amp;ROW())="Author"</formula>
    </cfRule>
  </conditionalFormatting>
  <conditionalFormatting sqref="I423 K423">
    <cfRule type="expression" dxfId="7361" priority="6469">
      <formula>INDIRECT("M"&amp;ROW())="Office"</formula>
    </cfRule>
    <cfRule type="expression" dxfId="7360" priority="6470">
      <formula>INDIRECT("M"&amp;ROW())="Editor"</formula>
    </cfRule>
    <cfRule type="expression" dxfId="7359" priority="6472">
      <formula>INDIRECT("M"&amp;ROW())="Author"</formula>
    </cfRule>
  </conditionalFormatting>
  <conditionalFormatting sqref="I423 K423">
    <cfRule type="expression" dxfId="7358" priority="6471">
      <formula>INDIRECT("M"&amp;ROW())="PPP"</formula>
    </cfRule>
  </conditionalFormatting>
  <conditionalFormatting sqref="C422:I422 K422:L422">
    <cfRule type="expression" dxfId="7357" priority="6468">
      <formula>INDIRECT("M"&amp;ROW())="Author"</formula>
    </cfRule>
  </conditionalFormatting>
  <conditionalFormatting sqref="C422:I422 K422:L422">
    <cfRule type="expression" dxfId="7356" priority="6464">
      <formula>INDIRECT("M"&amp;ROW())="Office"</formula>
    </cfRule>
    <cfRule type="expression" dxfId="7355" priority="6465">
      <formula>INDIRECT("M"&amp;ROW())="Editor"</formula>
    </cfRule>
    <cfRule type="expression" dxfId="7354" priority="6467">
      <formula>INDIRECT("M"&amp;ROW())="Author"</formula>
    </cfRule>
  </conditionalFormatting>
  <conditionalFormatting sqref="C422:I422 K422:L422">
    <cfRule type="expression" dxfId="7353" priority="6466">
      <formula>INDIRECT("M"&amp;ROW())="PPP"</formula>
    </cfRule>
  </conditionalFormatting>
  <conditionalFormatting sqref="C421:I421 K421:L421">
    <cfRule type="expression" dxfId="7352" priority="6463">
      <formula>INDIRECT("M"&amp;ROW())="Author"</formula>
    </cfRule>
  </conditionalFormatting>
  <conditionalFormatting sqref="C421:I421 K421:L421">
    <cfRule type="expression" dxfId="7351" priority="6459">
      <formula>INDIRECT("M"&amp;ROW())="Office"</formula>
    </cfRule>
    <cfRule type="expression" dxfId="7350" priority="6460">
      <formula>INDIRECT("M"&amp;ROW())="Editor"</formula>
    </cfRule>
    <cfRule type="expression" dxfId="7349" priority="6462">
      <formula>INDIRECT("M"&amp;ROW())="Author"</formula>
    </cfRule>
  </conditionalFormatting>
  <conditionalFormatting sqref="C421:I421 K421:L421">
    <cfRule type="expression" dxfId="7348" priority="6461">
      <formula>INDIRECT("M"&amp;ROW())="PPP"</formula>
    </cfRule>
  </conditionalFormatting>
  <conditionalFormatting sqref="C420:I420 K420:L420">
    <cfRule type="expression" dxfId="7347" priority="6458">
      <formula>INDIRECT("M"&amp;ROW())="Author"</formula>
    </cfRule>
  </conditionalFormatting>
  <conditionalFormatting sqref="C420:I420 K420:L420">
    <cfRule type="expression" dxfId="7346" priority="6454">
      <formula>INDIRECT("M"&amp;ROW())="Office"</formula>
    </cfRule>
    <cfRule type="expression" dxfId="7345" priority="6455">
      <formula>INDIRECT("M"&amp;ROW())="Editor"</formula>
    </cfRule>
    <cfRule type="expression" dxfId="7344" priority="6457">
      <formula>INDIRECT("M"&amp;ROW())="Author"</formula>
    </cfRule>
  </conditionalFormatting>
  <conditionalFormatting sqref="C420:I420 K420:L420">
    <cfRule type="expression" dxfId="7343" priority="6456">
      <formula>INDIRECT("M"&amp;ROW())="PPP"</formula>
    </cfRule>
  </conditionalFormatting>
  <conditionalFormatting sqref="C419:I419 K419:L419">
    <cfRule type="expression" dxfId="7342" priority="6453">
      <formula>INDIRECT("M"&amp;ROW())="Author"</formula>
    </cfRule>
  </conditionalFormatting>
  <conditionalFormatting sqref="C419:I419 K419:L419">
    <cfRule type="expression" dxfId="7341" priority="6449">
      <formula>INDIRECT("M"&amp;ROW())="Office"</formula>
    </cfRule>
    <cfRule type="expression" dxfId="7340" priority="6450">
      <formula>INDIRECT("M"&amp;ROW())="Editor"</formula>
    </cfRule>
    <cfRule type="expression" dxfId="7339" priority="6452">
      <formula>INDIRECT("M"&amp;ROW())="Author"</formula>
    </cfRule>
  </conditionalFormatting>
  <conditionalFormatting sqref="C419:I419 K419:L419">
    <cfRule type="expression" dxfId="7338" priority="6451">
      <formula>INDIRECT("M"&amp;ROW())="PPP"</formula>
    </cfRule>
  </conditionalFormatting>
  <conditionalFormatting sqref="C418:I418 K418:L418">
    <cfRule type="expression" dxfId="7337" priority="6448">
      <formula>INDIRECT("M"&amp;ROW())="Author"</formula>
    </cfRule>
  </conditionalFormatting>
  <conditionalFormatting sqref="C418:I418 K418:L418">
    <cfRule type="expression" dxfId="7336" priority="6444">
      <formula>INDIRECT("M"&amp;ROW())="Office"</formula>
    </cfRule>
    <cfRule type="expression" dxfId="7335" priority="6445">
      <formula>INDIRECT("M"&amp;ROW())="Editor"</formula>
    </cfRule>
    <cfRule type="expression" dxfId="7334" priority="6447">
      <formula>INDIRECT("M"&amp;ROW())="Author"</formula>
    </cfRule>
  </conditionalFormatting>
  <conditionalFormatting sqref="C418:I418 K418:L418">
    <cfRule type="expression" dxfId="7333" priority="6446">
      <formula>INDIRECT("M"&amp;ROW())="PPP"</formula>
    </cfRule>
  </conditionalFormatting>
  <conditionalFormatting sqref="C417:F417 K417:L417 H417:I417">
    <cfRule type="expression" dxfId="7332" priority="6443">
      <formula>INDIRECT("M"&amp;ROW())="Author"</formula>
    </cfRule>
  </conditionalFormatting>
  <conditionalFormatting sqref="C417:F417 K417:L417 H417:I417">
    <cfRule type="expression" dxfId="7331" priority="6439">
      <formula>INDIRECT("M"&amp;ROW())="Office"</formula>
    </cfRule>
    <cfRule type="expression" dxfId="7330" priority="6440">
      <formula>INDIRECT("M"&amp;ROW())="Editor"</formula>
    </cfRule>
    <cfRule type="expression" dxfId="7329" priority="6442">
      <formula>INDIRECT("M"&amp;ROW())="Author"</formula>
    </cfRule>
  </conditionalFormatting>
  <conditionalFormatting sqref="C417:F417 K417:L417 H417:I417">
    <cfRule type="expression" dxfId="7328" priority="6441">
      <formula>INDIRECT("M"&amp;ROW())="PPP"</formula>
    </cfRule>
  </conditionalFormatting>
  <conditionalFormatting sqref="C416:I416 K416:L416">
    <cfRule type="expression" dxfId="7327" priority="6438">
      <formula>INDIRECT("M"&amp;ROW())="Author"</formula>
    </cfRule>
  </conditionalFormatting>
  <conditionalFormatting sqref="C416:I416 K416:L416">
    <cfRule type="expression" dxfId="7326" priority="6434">
      <formula>INDIRECT("M"&amp;ROW())="Office"</formula>
    </cfRule>
    <cfRule type="expression" dxfId="7325" priority="6435">
      <formula>INDIRECT("M"&amp;ROW())="Editor"</formula>
    </cfRule>
    <cfRule type="expression" dxfId="7324" priority="6437">
      <formula>INDIRECT("M"&amp;ROW())="Author"</formula>
    </cfRule>
  </conditionalFormatting>
  <conditionalFormatting sqref="C416:I416 K416:L416">
    <cfRule type="expression" dxfId="7323" priority="6436">
      <formula>INDIRECT("M"&amp;ROW())="PPP"</formula>
    </cfRule>
  </conditionalFormatting>
  <conditionalFormatting sqref="C415:I415 K415:L415">
    <cfRule type="expression" dxfId="7322" priority="6433">
      <formula>INDIRECT("M"&amp;ROW())="Author"</formula>
    </cfRule>
  </conditionalFormatting>
  <conditionalFormatting sqref="C415:I415 K415:L415">
    <cfRule type="expression" dxfId="7321" priority="6429">
      <formula>INDIRECT("M"&amp;ROW())="Office"</formula>
    </cfRule>
    <cfRule type="expression" dxfId="7320" priority="6430">
      <formula>INDIRECT("M"&amp;ROW())="Editor"</formula>
    </cfRule>
    <cfRule type="expression" dxfId="7319" priority="6432">
      <formula>INDIRECT("M"&amp;ROW())="Author"</formula>
    </cfRule>
  </conditionalFormatting>
  <conditionalFormatting sqref="C415:I415 K415:L415">
    <cfRule type="expression" dxfId="7318" priority="6431">
      <formula>INDIRECT("M"&amp;ROW())="PPP"</formula>
    </cfRule>
  </conditionalFormatting>
  <conditionalFormatting sqref="C414:I414 K414:L414">
    <cfRule type="expression" dxfId="7317" priority="6428">
      <formula>INDIRECT("M"&amp;ROW())="Author"</formula>
    </cfRule>
  </conditionalFormatting>
  <conditionalFormatting sqref="C414:I414 K414:L414">
    <cfRule type="expression" dxfId="7316" priority="6424">
      <formula>INDIRECT("M"&amp;ROW())="Office"</formula>
    </cfRule>
    <cfRule type="expression" dxfId="7315" priority="6425">
      <formula>INDIRECT("M"&amp;ROW())="Editor"</formula>
    </cfRule>
    <cfRule type="expression" dxfId="7314" priority="6427">
      <formula>INDIRECT("M"&amp;ROW())="Author"</formula>
    </cfRule>
  </conditionalFormatting>
  <conditionalFormatting sqref="C414:I414 K414:L414">
    <cfRule type="expression" dxfId="7313" priority="6426">
      <formula>INDIRECT("M"&amp;ROW())="PPP"</formula>
    </cfRule>
  </conditionalFormatting>
  <conditionalFormatting sqref="C413:I413 K413:L413">
    <cfRule type="expression" dxfId="7312" priority="6423">
      <formula>INDIRECT("M"&amp;ROW())="Author"</formula>
    </cfRule>
  </conditionalFormatting>
  <conditionalFormatting sqref="C413:I413 K413:L413">
    <cfRule type="expression" dxfId="7311" priority="6419">
      <formula>INDIRECT("M"&amp;ROW())="Office"</formula>
    </cfRule>
    <cfRule type="expression" dxfId="7310" priority="6420">
      <formula>INDIRECT("M"&amp;ROW())="Editor"</formula>
    </cfRule>
    <cfRule type="expression" dxfId="7309" priority="6422">
      <formula>INDIRECT("M"&amp;ROW())="Author"</formula>
    </cfRule>
  </conditionalFormatting>
  <conditionalFormatting sqref="C413:I413 K413:L413">
    <cfRule type="expression" dxfId="7308" priority="6421">
      <formula>INDIRECT("M"&amp;ROW())="PPP"</formula>
    </cfRule>
  </conditionalFormatting>
  <conditionalFormatting sqref="C412:I412 K412:L412">
    <cfRule type="expression" dxfId="7307" priority="6418">
      <formula>INDIRECT("M"&amp;ROW())="Author"</formula>
    </cfRule>
  </conditionalFormatting>
  <conditionalFormatting sqref="C412:I412 K412:L412">
    <cfRule type="expression" dxfId="7306" priority="6414">
      <formula>INDIRECT("M"&amp;ROW())="Office"</formula>
    </cfRule>
    <cfRule type="expression" dxfId="7305" priority="6415">
      <formula>INDIRECT("M"&amp;ROW())="Editor"</formula>
    </cfRule>
    <cfRule type="expression" dxfId="7304" priority="6417">
      <formula>INDIRECT("M"&amp;ROW())="Author"</formula>
    </cfRule>
  </conditionalFormatting>
  <conditionalFormatting sqref="C412:I412 K412:L412">
    <cfRule type="expression" dxfId="7303" priority="6416">
      <formula>INDIRECT("M"&amp;ROW())="PPP"</formula>
    </cfRule>
  </conditionalFormatting>
  <conditionalFormatting sqref="C411:I411 K411:L411">
    <cfRule type="expression" dxfId="7302" priority="6413">
      <formula>INDIRECT("M"&amp;ROW())="Author"</formula>
    </cfRule>
  </conditionalFormatting>
  <conditionalFormatting sqref="C411:I411 K411:L411">
    <cfRule type="expression" dxfId="7301" priority="6409">
      <formula>INDIRECT("M"&amp;ROW())="Office"</formula>
    </cfRule>
    <cfRule type="expression" dxfId="7300" priority="6410">
      <formula>INDIRECT("M"&amp;ROW())="Editor"</formula>
    </cfRule>
    <cfRule type="expression" dxfId="7299" priority="6412">
      <formula>INDIRECT("M"&amp;ROW())="Author"</formula>
    </cfRule>
  </conditionalFormatting>
  <conditionalFormatting sqref="C411:I411 K411:L411">
    <cfRule type="expression" dxfId="7298" priority="6411">
      <formula>INDIRECT("M"&amp;ROW())="PPP"</formula>
    </cfRule>
  </conditionalFormatting>
  <conditionalFormatting sqref="C409:F409 K409:L409 H409:I409">
    <cfRule type="expression" dxfId="7297" priority="6408">
      <formula>INDIRECT("M"&amp;ROW())="Author"</formula>
    </cfRule>
  </conditionalFormatting>
  <conditionalFormatting sqref="C409:F409 K409:L409 H409:I409">
    <cfRule type="expression" dxfId="7296" priority="6404">
      <formula>INDIRECT("M"&amp;ROW())="Office"</formula>
    </cfRule>
    <cfRule type="expression" dxfId="7295" priority="6405">
      <formula>INDIRECT("M"&amp;ROW())="Editor"</formula>
    </cfRule>
    <cfRule type="expression" dxfId="7294" priority="6407">
      <formula>INDIRECT("M"&amp;ROW())="Author"</formula>
    </cfRule>
  </conditionalFormatting>
  <conditionalFormatting sqref="C409:F409 K409:L409 H409:I409">
    <cfRule type="expression" dxfId="7293" priority="6406">
      <formula>INDIRECT("M"&amp;ROW())="PPP"</formula>
    </cfRule>
  </conditionalFormatting>
  <conditionalFormatting sqref="C408:I408 K408:L408">
    <cfRule type="expression" dxfId="7292" priority="6403">
      <formula>INDIRECT("M"&amp;ROW())="Author"</formula>
    </cfRule>
  </conditionalFormatting>
  <conditionalFormatting sqref="C408:I408 K408:L408">
    <cfRule type="expression" dxfId="7291" priority="6399">
      <formula>INDIRECT("M"&amp;ROW())="Office"</formula>
    </cfRule>
    <cfRule type="expression" dxfId="7290" priority="6400">
      <formula>INDIRECT("M"&amp;ROW())="Editor"</formula>
    </cfRule>
    <cfRule type="expression" dxfId="7289" priority="6402">
      <formula>INDIRECT("M"&amp;ROW())="Author"</formula>
    </cfRule>
  </conditionalFormatting>
  <conditionalFormatting sqref="C408:I408 K408:L408">
    <cfRule type="expression" dxfId="7288" priority="6401">
      <formula>INDIRECT("M"&amp;ROW())="PPP"</formula>
    </cfRule>
  </conditionalFormatting>
  <conditionalFormatting sqref="C407:F407 K407:L407 H407:I407">
    <cfRule type="expression" dxfId="7287" priority="6398">
      <formula>INDIRECT("M"&amp;ROW())="Author"</formula>
    </cfRule>
  </conditionalFormatting>
  <conditionalFormatting sqref="C407:F407 K407:L407 H407:I407">
    <cfRule type="expression" dxfId="7286" priority="6394">
      <formula>INDIRECT("M"&amp;ROW())="Office"</formula>
    </cfRule>
    <cfRule type="expression" dxfId="7285" priority="6395">
      <formula>INDIRECT("M"&amp;ROW())="Editor"</formula>
    </cfRule>
    <cfRule type="expression" dxfId="7284" priority="6397">
      <formula>INDIRECT("M"&amp;ROW())="Author"</formula>
    </cfRule>
  </conditionalFormatting>
  <conditionalFormatting sqref="C407:F407 K407:L407 H407:I407">
    <cfRule type="expression" dxfId="7283" priority="6396">
      <formula>INDIRECT("M"&amp;ROW())="PPP"</formula>
    </cfRule>
  </conditionalFormatting>
  <conditionalFormatting sqref="C406:I406 K406:L406">
    <cfRule type="expression" dxfId="7282" priority="6393">
      <formula>INDIRECT("M"&amp;ROW())="Author"</formula>
    </cfRule>
  </conditionalFormatting>
  <conditionalFormatting sqref="C406:I406 K406:L406">
    <cfRule type="expression" dxfId="7281" priority="6389">
      <formula>INDIRECT("M"&amp;ROW())="Office"</formula>
    </cfRule>
    <cfRule type="expression" dxfId="7280" priority="6390">
      <formula>INDIRECT("M"&amp;ROW())="Editor"</formula>
    </cfRule>
    <cfRule type="expression" dxfId="7279" priority="6392">
      <formula>INDIRECT("M"&amp;ROW())="Author"</formula>
    </cfRule>
  </conditionalFormatting>
  <conditionalFormatting sqref="C406:I406 K406:L406">
    <cfRule type="expression" dxfId="7278" priority="6391">
      <formula>INDIRECT("M"&amp;ROW())="PPP"</formula>
    </cfRule>
  </conditionalFormatting>
  <conditionalFormatting sqref="C398:I398 K398:L398">
    <cfRule type="expression" dxfId="7277" priority="6388">
      <formula>INDIRECT("M"&amp;ROW())="Author"</formula>
    </cfRule>
  </conditionalFormatting>
  <conditionalFormatting sqref="C398:I398 K398:L398">
    <cfRule type="expression" dxfId="7276" priority="6384">
      <formula>INDIRECT("M"&amp;ROW())="Office"</formula>
    </cfRule>
    <cfRule type="expression" dxfId="7275" priority="6385">
      <formula>INDIRECT("M"&amp;ROW())="Editor"</formula>
    </cfRule>
    <cfRule type="expression" dxfId="7274" priority="6387">
      <formula>INDIRECT("M"&amp;ROW())="Author"</formula>
    </cfRule>
  </conditionalFormatting>
  <conditionalFormatting sqref="C398:I398 K398:L398">
    <cfRule type="expression" dxfId="7273" priority="6386">
      <formula>INDIRECT("M"&amp;ROW())="PPP"</formula>
    </cfRule>
  </conditionalFormatting>
  <conditionalFormatting sqref="C397:I397 K397:L397">
    <cfRule type="expression" dxfId="7272" priority="6383">
      <formula>INDIRECT("M"&amp;ROW())="Author"</formula>
    </cfRule>
  </conditionalFormatting>
  <conditionalFormatting sqref="C397:I397 K397:L397">
    <cfRule type="expression" dxfId="7271" priority="6379">
      <formula>INDIRECT("M"&amp;ROW())="Office"</formula>
    </cfRule>
    <cfRule type="expression" dxfId="7270" priority="6380">
      <formula>INDIRECT("M"&amp;ROW())="Editor"</formula>
    </cfRule>
    <cfRule type="expression" dxfId="7269" priority="6382">
      <formula>INDIRECT("M"&amp;ROW())="Author"</formula>
    </cfRule>
  </conditionalFormatting>
  <conditionalFormatting sqref="C397:I397 K397:L397">
    <cfRule type="expression" dxfId="7268" priority="6381">
      <formula>INDIRECT("M"&amp;ROW())="PPP"</formula>
    </cfRule>
  </conditionalFormatting>
  <conditionalFormatting sqref="C396:F396 K396:L396 H396:I396">
    <cfRule type="expression" dxfId="7267" priority="6378">
      <formula>INDIRECT("M"&amp;ROW())="Author"</formula>
    </cfRule>
  </conditionalFormatting>
  <conditionalFormatting sqref="C396:F396 K396:L396 H396:I396">
    <cfRule type="expression" dxfId="7266" priority="6374">
      <formula>INDIRECT("M"&amp;ROW())="Office"</formula>
    </cfRule>
    <cfRule type="expression" dxfId="7265" priority="6375">
      <formula>INDIRECT("M"&amp;ROW())="Editor"</formula>
    </cfRule>
    <cfRule type="expression" dxfId="7264" priority="6377">
      <formula>INDIRECT("M"&amp;ROW())="Author"</formula>
    </cfRule>
  </conditionalFormatting>
  <conditionalFormatting sqref="C396:F396 K396:L396 H396:I396">
    <cfRule type="expression" dxfId="7263" priority="6376">
      <formula>INDIRECT("M"&amp;ROW())="PPP"</formula>
    </cfRule>
  </conditionalFormatting>
  <conditionalFormatting sqref="C379:I379 K379:L379">
    <cfRule type="expression" dxfId="7262" priority="6373">
      <formula>INDIRECT("M"&amp;ROW())="Author"</formula>
    </cfRule>
  </conditionalFormatting>
  <conditionalFormatting sqref="C379:I379 K379:L379">
    <cfRule type="expression" dxfId="7261" priority="6369">
      <formula>INDIRECT("M"&amp;ROW())="Office"</formula>
    </cfRule>
    <cfRule type="expression" dxfId="7260" priority="6370">
      <formula>INDIRECT("M"&amp;ROW())="Editor"</formula>
    </cfRule>
    <cfRule type="expression" dxfId="7259" priority="6372">
      <formula>INDIRECT("M"&amp;ROW())="Author"</formula>
    </cfRule>
  </conditionalFormatting>
  <conditionalFormatting sqref="C379:I379 K379:L379">
    <cfRule type="expression" dxfId="7258" priority="6371">
      <formula>INDIRECT("M"&amp;ROW())="PPP"</formula>
    </cfRule>
  </conditionalFormatting>
  <conditionalFormatting sqref="C375:I375 K375:L375">
    <cfRule type="expression" dxfId="7257" priority="6368">
      <formula>INDIRECT("M"&amp;ROW())="Author"</formula>
    </cfRule>
  </conditionalFormatting>
  <conditionalFormatting sqref="C375:I375 K375:L375">
    <cfRule type="expression" dxfId="7256" priority="6364">
      <formula>INDIRECT("M"&amp;ROW())="Office"</formula>
    </cfRule>
    <cfRule type="expression" dxfId="7255" priority="6365">
      <formula>INDIRECT("M"&amp;ROW())="Editor"</formula>
    </cfRule>
    <cfRule type="expression" dxfId="7254" priority="6367">
      <formula>INDIRECT("M"&amp;ROW())="Author"</formula>
    </cfRule>
  </conditionalFormatting>
  <conditionalFormatting sqref="C375:I375 K375:L375">
    <cfRule type="expression" dxfId="7253" priority="6366">
      <formula>INDIRECT("M"&amp;ROW())="PPP"</formula>
    </cfRule>
  </conditionalFormatting>
  <conditionalFormatting sqref="K374:L374 C373:F374 K373 H373:I374">
    <cfRule type="expression" dxfId="7252" priority="6363">
      <formula>INDIRECT("M"&amp;ROW())="Author"</formula>
    </cfRule>
  </conditionalFormatting>
  <conditionalFormatting sqref="K374:L374 C373:F374 K373 H373:I374">
    <cfRule type="expression" dxfId="7251" priority="6359">
      <formula>INDIRECT("M"&amp;ROW())="Office"</formula>
    </cfRule>
    <cfRule type="expression" dxfId="7250" priority="6360">
      <formula>INDIRECT("M"&amp;ROW())="Editor"</formula>
    </cfRule>
    <cfRule type="expression" dxfId="7249" priority="6362">
      <formula>INDIRECT("M"&amp;ROW())="Author"</formula>
    </cfRule>
  </conditionalFormatting>
  <conditionalFormatting sqref="K374:L374 C373:F374 K373 H373:I374">
    <cfRule type="expression" dxfId="7248" priority="6361">
      <formula>INDIRECT("M"&amp;ROW())="PPP"</formula>
    </cfRule>
  </conditionalFormatting>
  <conditionalFormatting sqref="C372:I372 K372:L372">
    <cfRule type="expression" dxfId="7247" priority="6358">
      <formula>INDIRECT("M"&amp;ROW())="Author"</formula>
    </cfRule>
  </conditionalFormatting>
  <conditionalFormatting sqref="C372:I372 K372:L372">
    <cfRule type="expression" dxfId="7246" priority="6354">
      <formula>INDIRECT("M"&amp;ROW())="Office"</formula>
    </cfRule>
    <cfRule type="expression" dxfId="7245" priority="6355">
      <formula>INDIRECT("M"&amp;ROW())="Editor"</formula>
    </cfRule>
    <cfRule type="expression" dxfId="7244" priority="6357">
      <formula>INDIRECT("M"&amp;ROW())="Author"</formula>
    </cfRule>
  </conditionalFormatting>
  <conditionalFormatting sqref="C372:I372 K372:L372">
    <cfRule type="expression" dxfId="7243" priority="6356">
      <formula>INDIRECT("M"&amp;ROW())="PPP"</formula>
    </cfRule>
  </conditionalFormatting>
  <conditionalFormatting sqref="C371:I371 K371:L371">
    <cfRule type="expression" dxfId="7242" priority="6353">
      <formula>INDIRECT("M"&amp;ROW())="Author"</formula>
    </cfRule>
  </conditionalFormatting>
  <conditionalFormatting sqref="C371:I371 K371:L371">
    <cfRule type="expression" dxfId="7241" priority="6349">
      <formula>INDIRECT("M"&amp;ROW())="Office"</formula>
    </cfRule>
    <cfRule type="expression" dxfId="7240" priority="6350">
      <formula>INDIRECT("M"&amp;ROW())="Editor"</formula>
    </cfRule>
    <cfRule type="expression" dxfId="7239" priority="6352">
      <formula>INDIRECT("M"&amp;ROW())="Author"</formula>
    </cfRule>
  </conditionalFormatting>
  <conditionalFormatting sqref="C371:I371 K371:L371">
    <cfRule type="expression" dxfId="7238" priority="6351">
      <formula>INDIRECT("M"&amp;ROW())="PPP"</formula>
    </cfRule>
  </conditionalFormatting>
  <conditionalFormatting sqref="C370:I370 K370">
    <cfRule type="expression" dxfId="7237" priority="6348">
      <formula>INDIRECT("M"&amp;ROW())="Author"</formula>
    </cfRule>
  </conditionalFormatting>
  <conditionalFormatting sqref="C370:I370 K370">
    <cfRule type="expression" dxfId="7236" priority="6344">
      <formula>INDIRECT("M"&amp;ROW())="Office"</formula>
    </cfRule>
    <cfRule type="expression" dxfId="7235" priority="6345">
      <formula>INDIRECT("M"&amp;ROW())="Editor"</formula>
    </cfRule>
    <cfRule type="expression" dxfId="7234" priority="6347">
      <formula>INDIRECT("M"&amp;ROW())="Author"</formula>
    </cfRule>
  </conditionalFormatting>
  <conditionalFormatting sqref="C370:I370 K370">
    <cfRule type="expression" dxfId="7233" priority="6346">
      <formula>INDIRECT("M"&amp;ROW())="PPP"</formula>
    </cfRule>
  </conditionalFormatting>
  <conditionalFormatting sqref="C369:I369 K369">
    <cfRule type="expression" dxfId="7232" priority="6343">
      <formula>INDIRECT("M"&amp;ROW())="Author"</formula>
    </cfRule>
  </conditionalFormatting>
  <conditionalFormatting sqref="C369:I369 K369">
    <cfRule type="expression" dxfId="7231" priority="6339">
      <formula>INDIRECT("M"&amp;ROW())="Office"</formula>
    </cfRule>
    <cfRule type="expression" dxfId="7230" priority="6340">
      <formula>INDIRECT("M"&amp;ROW())="Editor"</formula>
    </cfRule>
    <cfRule type="expression" dxfId="7229" priority="6342">
      <formula>INDIRECT("M"&amp;ROW())="Author"</formula>
    </cfRule>
  </conditionalFormatting>
  <conditionalFormatting sqref="C369:I369 K369">
    <cfRule type="expression" dxfId="7228" priority="6341">
      <formula>INDIRECT("M"&amp;ROW())="PPP"</formula>
    </cfRule>
  </conditionalFormatting>
  <conditionalFormatting sqref="C368:I368 K368">
    <cfRule type="expression" dxfId="7227" priority="6338">
      <formula>INDIRECT("M"&amp;ROW())="Author"</formula>
    </cfRule>
  </conditionalFormatting>
  <conditionalFormatting sqref="C368:I368 K368">
    <cfRule type="expression" dxfId="7226" priority="6334">
      <formula>INDIRECT("M"&amp;ROW())="Office"</formula>
    </cfRule>
    <cfRule type="expression" dxfId="7225" priority="6335">
      <formula>INDIRECT("M"&amp;ROW())="Editor"</formula>
    </cfRule>
    <cfRule type="expression" dxfId="7224" priority="6337">
      <formula>INDIRECT("M"&amp;ROW())="Author"</formula>
    </cfRule>
  </conditionalFormatting>
  <conditionalFormatting sqref="C368:I368 K368">
    <cfRule type="expression" dxfId="7223" priority="6336">
      <formula>INDIRECT("M"&amp;ROW())="PPP"</formula>
    </cfRule>
  </conditionalFormatting>
  <conditionalFormatting sqref="C366:I366 K366">
    <cfRule type="expression" dxfId="7222" priority="6333">
      <formula>INDIRECT("M"&amp;ROW())="Author"</formula>
    </cfRule>
  </conditionalFormatting>
  <conditionalFormatting sqref="C366:I366 K366">
    <cfRule type="expression" dxfId="7221" priority="6329">
      <formula>INDIRECT("M"&amp;ROW())="Office"</formula>
    </cfRule>
    <cfRule type="expression" dxfId="7220" priority="6330">
      <formula>INDIRECT("M"&amp;ROW())="Editor"</formula>
    </cfRule>
    <cfRule type="expression" dxfId="7219" priority="6332">
      <formula>INDIRECT("M"&amp;ROW())="Author"</formula>
    </cfRule>
  </conditionalFormatting>
  <conditionalFormatting sqref="C366:I366 K366">
    <cfRule type="expression" dxfId="7218" priority="6331">
      <formula>INDIRECT("M"&amp;ROW())="PPP"</formula>
    </cfRule>
  </conditionalFormatting>
  <conditionalFormatting sqref="C365:I365 K365">
    <cfRule type="expression" dxfId="7217" priority="6328">
      <formula>INDIRECT("M"&amp;ROW())="Author"</formula>
    </cfRule>
  </conditionalFormatting>
  <conditionalFormatting sqref="C365:I365 K365">
    <cfRule type="expression" dxfId="7216" priority="6324">
      <formula>INDIRECT("M"&amp;ROW())="Office"</formula>
    </cfRule>
    <cfRule type="expression" dxfId="7215" priority="6325">
      <formula>INDIRECT("M"&amp;ROW())="Editor"</formula>
    </cfRule>
    <cfRule type="expression" dxfId="7214" priority="6327">
      <formula>INDIRECT("M"&amp;ROW())="Author"</formula>
    </cfRule>
  </conditionalFormatting>
  <conditionalFormatting sqref="C365:I365 K365">
    <cfRule type="expression" dxfId="7213" priority="6326">
      <formula>INDIRECT("M"&amp;ROW())="PPP"</formula>
    </cfRule>
  </conditionalFormatting>
  <conditionalFormatting sqref="C363:I364 K363:K364">
    <cfRule type="expression" dxfId="7212" priority="6323">
      <formula>INDIRECT("M"&amp;ROW())="Author"</formula>
    </cfRule>
  </conditionalFormatting>
  <conditionalFormatting sqref="C363:I364 K363:K364">
    <cfRule type="expression" dxfId="7211" priority="6319">
      <formula>INDIRECT("M"&amp;ROW())="Office"</formula>
    </cfRule>
    <cfRule type="expression" dxfId="7210" priority="6320">
      <formula>INDIRECT("M"&amp;ROW())="Editor"</formula>
    </cfRule>
    <cfRule type="expression" dxfId="7209" priority="6322">
      <formula>INDIRECT("M"&amp;ROW())="Author"</formula>
    </cfRule>
  </conditionalFormatting>
  <conditionalFormatting sqref="C363:I364 K363:K364">
    <cfRule type="expression" dxfId="7208" priority="6321">
      <formula>INDIRECT("M"&amp;ROW())="PPP"</formula>
    </cfRule>
  </conditionalFormatting>
  <conditionalFormatting sqref="C362:I362 K362">
    <cfRule type="expression" dxfId="7207" priority="6318">
      <formula>INDIRECT("M"&amp;ROW())="Author"</formula>
    </cfRule>
  </conditionalFormatting>
  <conditionalFormatting sqref="C362:I362 K362">
    <cfRule type="expression" dxfId="7206" priority="6314">
      <formula>INDIRECT("M"&amp;ROW())="Office"</formula>
    </cfRule>
    <cfRule type="expression" dxfId="7205" priority="6315">
      <formula>INDIRECT("M"&amp;ROW())="Editor"</formula>
    </cfRule>
    <cfRule type="expression" dxfId="7204" priority="6317">
      <formula>INDIRECT("M"&amp;ROW())="Author"</formula>
    </cfRule>
  </conditionalFormatting>
  <conditionalFormatting sqref="C362:I362 K362">
    <cfRule type="expression" dxfId="7203" priority="6316">
      <formula>INDIRECT("M"&amp;ROW())="PPP"</formula>
    </cfRule>
  </conditionalFormatting>
  <conditionalFormatting sqref="C361:I361 K361">
    <cfRule type="expression" dxfId="7202" priority="6313">
      <formula>INDIRECT("M"&amp;ROW())="Author"</formula>
    </cfRule>
  </conditionalFormatting>
  <conditionalFormatting sqref="C361:I361 K361">
    <cfRule type="expression" dxfId="7201" priority="6309">
      <formula>INDIRECT("M"&amp;ROW())="Office"</formula>
    </cfRule>
    <cfRule type="expression" dxfId="7200" priority="6310">
      <formula>INDIRECT("M"&amp;ROW())="Editor"</formula>
    </cfRule>
    <cfRule type="expression" dxfId="7199" priority="6312">
      <formula>INDIRECT("M"&amp;ROW())="Author"</formula>
    </cfRule>
  </conditionalFormatting>
  <conditionalFormatting sqref="C361:I361 K361">
    <cfRule type="expression" dxfId="7198" priority="6311">
      <formula>INDIRECT("M"&amp;ROW())="PPP"</formula>
    </cfRule>
  </conditionalFormatting>
  <conditionalFormatting sqref="C360:F360 K360 H360:I360">
    <cfRule type="expression" dxfId="7197" priority="6308">
      <formula>INDIRECT("M"&amp;ROW())="Author"</formula>
    </cfRule>
  </conditionalFormatting>
  <conditionalFormatting sqref="C360:F360 K360 H360:I360">
    <cfRule type="expression" dxfId="7196" priority="6304">
      <formula>INDIRECT("M"&amp;ROW())="Office"</formula>
    </cfRule>
    <cfRule type="expression" dxfId="7195" priority="6305">
      <formula>INDIRECT("M"&amp;ROW())="Editor"</formula>
    </cfRule>
    <cfRule type="expression" dxfId="7194" priority="6307">
      <formula>INDIRECT("M"&amp;ROW())="Author"</formula>
    </cfRule>
  </conditionalFormatting>
  <conditionalFormatting sqref="C360:F360 K360 H360:I360">
    <cfRule type="expression" dxfId="7193" priority="6306">
      <formula>INDIRECT("M"&amp;ROW())="PPP"</formula>
    </cfRule>
  </conditionalFormatting>
  <conditionalFormatting sqref="C359:I359 K359">
    <cfRule type="expression" dxfId="7192" priority="6303">
      <formula>INDIRECT("M"&amp;ROW())="Author"</formula>
    </cfRule>
  </conditionalFormatting>
  <conditionalFormatting sqref="C359:I359 K359">
    <cfRule type="expression" dxfId="7191" priority="6299">
      <formula>INDIRECT("M"&amp;ROW())="Office"</formula>
    </cfRule>
    <cfRule type="expression" dxfId="7190" priority="6300">
      <formula>INDIRECT("M"&amp;ROW())="Editor"</formula>
    </cfRule>
    <cfRule type="expression" dxfId="7189" priority="6302">
      <formula>INDIRECT("M"&amp;ROW())="Author"</formula>
    </cfRule>
  </conditionalFormatting>
  <conditionalFormatting sqref="C359:I359 K359">
    <cfRule type="expression" dxfId="7188" priority="6301">
      <formula>INDIRECT("M"&amp;ROW())="PPP"</formula>
    </cfRule>
  </conditionalFormatting>
  <conditionalFormatting sqref="C358:I358 K358">
    <cfRule type="expression" dxfId="7187" priority="6298">
      <formula>INDIRECT("M"&amp;ROW())="Author"</formula>
    </cfRule>
  </conditionalFormatting>
  <conditionalFormatting sqref="C358:I358 K358">
    <cfRule type="expression" dxfId="7186" priority="6294">
      <formula>INDIRECT("M"&amp;ROW())="Office"</formula>
    </cfRule>
    <cfRule type="expression" dxfId="7185" priority="6295">
      <formula>INDIRECT("M"&amp;ROW())="Editor"</formula>
    </cfRule>
    <cfRule type="expression" dxfId="7184" priority="6297">
      <formula>INDIRECT("M"&amp;ROW())="Author"</formula>
    </cfRule>
  </conditionalFormatting>
  <conditionalFormatting sqref="C358:I358 K358">
    <cfRule type="expression" dxfId="7183" priority="6296">
      <formula>INDIRECT("M"&amp;ROW())="PPP"</formula>
    </cfRule>
  </conditionalFormatting>
  <conditionalFormatting sqref="C357:I357 K357">
    <cfRule type="expression" dxfId="7182" priority="6293">
      <formula>INDIRECT("M"&amp;ROW())="Author"</formula>
    </cfRule>
  </conditionalFormatting>
  <conditionalFormatting sqref="C357:I357 K357">
    <cfRule type="expression" dxfId="7181" priority="6289">
      <formula>INDIRECT("M"&amp;ROW())="Office"</formula>
    </cfRule>
    <cfRule type="expression" dxfId="7180" priority="6290">
      <formula>INDIRECT("M"&amp;ROW())="Editor"</formula>
    </cfRule>
    <cfRule type="expression" dxfId="7179" priority="6292">
      <formula>INDIRECT("M"&amp;ROW())="Author"</formula>
    </cfRule>
  </conditionalFormatting>
  <conditionalFormatting sqref="C357:I357 K357">
    <cfRule type="expression" dxfId="7178" priority="6291">
      <formula>INDIRECT("M"&amp;ROW())="PPP"</formula>
    </cfRule>
  </conditionalFormatting>
  <conditionalFormatting sqref="C356:I356 K356">
    <cfRule type="expression" dxfId="7177" priority="6288">
      <formula>INDIRECT("M"&amp;ROW())="Author"</formula>
    </cfRule>
  </conditionalFormatting>
  <conditionalFormatting sqref="C356:I356 K356">
    <cfRule type="expression" dxfId="7176" priority="6284">
      <formula>INDIRECT("M"&amp;ROW())="Office"</formula>
    </cfRule>
    <cfRule type="expression" dxfId="7175" priority="6285">
      <formula>INDIRECT("M"&amp;ROW())="Editor"</formula>
    </cfRule>
    <cfRule type="expression" dxfId="7174" priority="6287">
      <formula>INDIRECT("M"&amp;ROW())="Author"</formula>
    </cfRule>
  </conditionalFormatting>
  <conditionalFormatting sqref="C356:I356 K356">
    <cfRule type="expression" dxfId="7173" priority="6286">
      <formula>INDIRECT("M"&amp;ROW())="PPP"</formula>
    </cfRule>
  </conditionalFormatting>
  <conditionalFormatting sqref="C355:I355 K355">
    <cfRule type="expression" dxfId="7172" priority="6283">
      <formula>INDIRECT("M"&amp;ROW())="Author"</formula>
    </cfRule>
  </conditionalFormatting>
  <conditionalFormatting sqref="C355:I355 K355">
    <cfRule type="expression" dxfId="7171" priority="6279">
      <formula>INDIRECT("M"&amp;ROW())="Office"</formula>
    </cfRule>
    <cfRule type="expression" dxfId="7170" priority="6280">
      <formula>INDIRECT("M"&amp;ROW())="Editor"</formula>
    </cfRule>
    <cfRule type="expression" dxfId="7169" priority="6282">
      <formula>INDIRECT("M"&amp;ROW())="Author"</formula>
    </cfRule>
  </conditionalFormatting>
  <conditionalFormatting sqref="C355:I355 K355">
    <cfRule type="expression" dxfId="7168" priority="6281">
      <formula>INDIRECT("M"&amp;ROW())="PPP"</formula>
    </cfRule>
  </conditionalFormatting>
  <conditionalFormatting sqref="C354:I354 K354">
    <cfRule type="expression" dxfId="7167" priority="6278">
      <formula>INDIRECT("M"&amp;ROW())="Author"</formula>
    </cfRule>
  </conditionalFormatting>
  <conditionalFormatting sqref="C354:I354 K354">
    <cfRule type="expression" dxfId="7166" priority="6274">
      <formula>INDIRECT("M"&amp;ROW())="Office"</formula>
    </cfRule>
    <cfRule type="expression" dxfId="7165" priority="6275">
      <formula>INDIRECT("M"&amp;ROW())="Editor"</formula>
    </cfRule>
    <cfRule type="expression" dxfId="7164" priority="6277">
      <formula>INDIRECT("M"&amp;ROW())="Author"</formula>
    </cfRule>
  </conditionalFormatting>
  <conditionalFormatting sqref="C354:I354 K354">
    <cfRule type="expression" dxfId="7163" priority="6276">
      <formula>INDIRECT("M"&amp;ROW())="PPP"</formula>
    </cfRule>
  </conditionalFormatting>
  <conditionalFormatting sqref="C353:I353 K353">
    <cfRule type="expression" dxfId="7162" priority="6273">
      <formula>INDIRECT("M"&amp;ROW())="Author"</formula>
    </cfRule>
  </conditionalFormatting>
  <conditionalFormatting sqref="C353:I353 K353">
    <cfRule type="expression" dxfId="7161" priority="6269">
      <formula>INDIRECT("M"&amp;ROW())="Office"</formula>
    </cfRule>
    <cfRule type="expression" dxfId="7160" priority="6270">
      <formula>INDIRECT("M"&amp;ROW())="Editor"</formula>
    </cfRule>
    <cfRule type="expression" dxfId="7159" priority="6272">
      <formula>INDIRECT("M"&amp;ROW())="Author"</formula>
    </cfRule>
  </conditionalFormatting>
  <conditionalFormatting sqref="C353:I353 K353">
    <cfRule type="expression" dxfId="7158" priority="6271">
      <formula>INDIRECT("M"&amp;ROW())="PPP"</formula>
    </cfRule>
  </conditionalFormatting>
  <conditionalFormatting sqref="C352:I352 K352">
    <cfRule type="expression" dxfId="7157" priority="6268">
      <formula>INDIRECT("M"&amp;ROW())="Author"</formula>
    </cfRule>
  </conditionalFormatting>
  <conditionalFormatting sqref="C352:I352 K352">
    <cfRule type="expression" dxfId="7156" priority="6264">
      <formula>INDIRECT("M"&amp;ROW())="Office"</formula>
    </cfRule>
    <cfRule type="expression" dxfId="7155" priority="6265">
      <formula>INDIRECT("M"&amp;ROW())="Editor"</formula>
    </cfRule>
    <cfRule type="expression" dxfId="7154" priority="6267">
      <formula>INDIRECT("M"&amp;ROW())="Author"</formula>
    </cfRule>
  </conditionalFormatting>
  <conditionalFormatting sqref="C352:I352 K352">
    <cfRule type="expression" dxfId="7153" priority="6266">
      <formula>INDIRECT("M"&amp;ROW())="PPP"</formula>
    </cfRule>
  </conditionalFormatting>
  <conditionalFormatting sqref="C351:I351 K351">
    <cfRule type="expression" dxfId="7152" priority="6263">
      <formula>INDIRECT("M"&amp;ROW())="Author"</formula>
    </cfRule>
  </conditionalFormatting>
  <conditionalFormatting sqref="C351:I351 K351">
    <cfRule type="expression" dxfId="7151" priority="6259">
      <formula>INDIRECT("M"&amp;ROW())="Office"</formula>
    </cfRule>
    <cfRule type="expression" dxfId="7150" priority="6260">
      <formula>INDIRECT("M"&amp;ROW())="Editor"</formula>
    </cfRule>
    <cfRule type="expression" dxfId="7149" priority="6262">
      <formula>INDIRECT("M"&amp;ROW())="Author"</formula>
    </cfRule>
  </conditionalFormatting>
  <conditionalFormatting sqref="C351:I351 K351">
    <cfRule type="expression" dxfId="7148" priority="6261">
      <formula>INDIRECT("M"&amp;ROW())="PPP"</formula>
    </cfRule>
  </conditionalFormatting>
  <conditionalFormatting sqref="C350:I350 K350">
    <cfRule type="expression" dxfId="7147" priority="6258">
      <formula>INDIRECT("M"&amp;ROW())="Author"</formula>
    </cfRule>
  </conditionalFormatting>
  <conditionalFormatting sqref="C350:I350 K350">
    <cfRule type="expression" dxfId="7146" priority="6254">
      <formula>INDIRECT("M"&amp;ROW())="Office"</formula>
    </cfRule>
    <cfRule type="expression" dxfId="7145" priority="6255">
      <formula>INDIRECT("M"&amp;ROW())="Editor"</formula>
    </cfRule>
    <cfRule type="expression" dxfId="7144" priority="6257">
      <formula>INDIRECT("M"&amp;ROW())="Author"</formula>
    </cfRule>
  </conditionalFormatting>
  <conditionalFormatting sqref="C350:I350 K350">
    <cfRule type="expression" dxfId="7143" priority="6256">
      <formula>INDIRECT("M"&amp;ROW())="PPP"</formula>
    </cfRule>
  </conditionalFormatting>
  <conditionalFormatting sqref="C349:I349 K349">
    <cfRule type="expression" dxfId="7142" priority="6253">
      <formula>INDIRECT("M"&amp;ROW())="Author"</formula>
    </cfRule>
  </conditionalFormatting>
  <conditionalFormatting sqref="C349:I349 K349">
    <cfRule type="expression" dxfId="7141" priority="6249">
      <formula>INDIRECT("M"&amp;ROW())="Office"</formula>
    </cfRule>
    <cfRule type="expression" dxfId="7140" priority="6250">
      <formula>INDIRECT("M"&amp;ROW())="Editor"</formula>
    </cfRule>
    <cfRule type="expression" dxfId="7139" priority="6252">
      <formula>INDIRECT("M"&amp;ROW())="Author"</formula>
    </cfRule>
  </conditionalFormatting>
  <conditionalFormatting sqref="C349:I349 K349">
    <cfRule type="expression" dxfId="7138" priority="6251">
      <formula>INDIRECT("M"&amp;ROW())="PPP"</formula>
    </cfRule>
  </conditionalFormatting>
  <conditionalFormatting sqref="C348:I348 K348">
    <cfRule type="expression" dxfId="7137" priority="6248">
      <formula>INDIRECT("M"&amp;ROW())="Author"</formula>
    </cfRule>
  </conditionalFormatting>
  <conditionalFormatting sqref="C348:I348 K348">
    <cfRule type="expression" dxfId="7136" priority="6244">
      <formula>INDIRECT("M"&amp;ROW())="Office"</formula>
    </cfRule>
    <cfRule type="expression" dxfId="7135" priority="6245">
      <formula>INDIRECT("M"&amp;ROW())="Editor"</formula>
    </cfRule>
    <cfRule type="expression" dxfId="7134" priority="6247">
      <formula>INDIRECT("M"&amp;ROW())="Author"</formula>
    </cfRule>
  </conditionalFormatting>
  <conditionalFormatting sqref="C348:I348 K348">
    <cfRule type="expression" dxfId="7133" priority="6246">
      <formula>INDIRECT("M"&amp;ROW())="PPP"</formula>
    </cfRule>
  </conditionalFormatting>
  <conditionalFormatting sqref="C347:I347 K347">
    <cfRule type="expression" dxfId="7132" priority="6243">
      <formula>INDIRECT("M"&amp;ROW())="Author"</formula>
    </cfRule>
  </conditionalFormatting>
  <conditionalFormatting sqref="C347:I347 K347">
    <cfRule type="expression" dxfId="7131" priority="6239">
      <formula>INDIRECT("M"&amp;ROW())="Office"</formula>
    </cfRule>
    <cfRule type="expression" dxfId="7130" priority="6240">
      <formula>INDIRECT("M"&amp;ROW())="Editor"</formula>
    </cfRule>
    <cfRule type="expression" dxfId="7129" priority="6242">
      <formula>INDIRECT("M"&amp;ROW())="Author"</formula>
    </cfRule>
  </conditionalFormatting>
  <conditionalFormatting sqref="C347:I347 K347">
    <cfRule type="expression" dxfId="7128" priority="6241">
      <formula>INDIRECT("M"&amp;ROW())="PPP"</formula>
    </cfRule>
  </conditionalFormatting>
  <conditionalFormatting sqref="C346:F346 K346 H346:I346">
    <cfRule type="expression" dxfId="7127" priority="6238">
      <formula>INDIRECT("M"&amp;ROW())="Author"</formula>
    </cfRule>
  </conditionalFormatting>
  <conditionalFormatting sqref="C346:F346 K346 H346:I346">
    <cfRule type="expression" dxfId="7126" priority="6234">
      <formula>INDIRECT("M"&amp;ROW())="Office"</formula>
    </cfRule>
    <cfRule type="expression" dxfId="7125" priority="6235">
      <formula>INDIRECT("M"&amp;ROW())="Editor"</formula>
    </cfRule>
    <cfRule type="expression" dxfId="7124" priority="6237">
      <formula>INDIRECT("M"&amp;ROW())="Author"</formula>
    </cfRule>
  </conditionalFormatting>
  <conditionalFormatting sqref="C346:F346 K346 H346:I346">
    <cfRule type="expression" dxfId="7123" priority="6236">
      <formula>INDIRECT("M"&amp;ROW())="PPP"</formula>
    </cfRule>
  </conditionalFormatting>
  <conditionalFormatting sqref="C345:I345 K345">
    <cfRule type="expression" dxfId="7122" priority="6233">
      <formula>INDIRECT("M"&amp;ROW())="Author"</formula>
    </cfRule>
  </conditionalFormatting>
  <conditionalFormatting sqref="C345:I345 K345">
    <cfRule type="expression" dxfId="7121" priority="6229">
      <formula>INDIRECT("M"&amp;ROW())="Office"</formula>
    </cfRule>
    <cfRule type="expression" dxfId="7120" priority="6230">
      <formula>INDIRECT("M"&amp;ROW())="Editor"</formula>
    </cfRule>
    <cfRule type="expression" dxfId="7119" priority="6232">
      <formula>INDIRECT("M"&amp;ROW())="Author"</formula>
    </cfRule>
  </conditionalFormatting>
  <conditionalFormatting sqref="C345:I345 K345">
    <cfRule type="expression" dxfId="7118" priority="6231">
      <formula>INDIRECT("M"&amp;ROW())="PPP"</formula>
    </cfRule>
  </conditionalFormatting>
  <conditionalFormatting sqref="C344:F344 K344 H344:I344">
    <cfRule type="expression" dxfId="7117" priority="6228">
      <formula>INDIRECT("M"&amp;ROW())="Author"</formula>
    </cfRule>
  </conditionalFormatting>
  <conditionalFormatting sqref="C344:F344 K344 H344:I344">
    <cfRule type="expression" dxfId="7116" priority="6224">
      <formula>INDIRECT("M"&amp;ROW())="Office"</formula>
    </cfRule>
    <cfRule type="expression" dxfId="7115" priority="6225">
      <formula>INDIRECT("M"&amp;ROW())="Editor"</formula>
    </cfRule>
    <cfRule type="expression" dxfId="7114" priority="6227">
      <formula>INDIRECT("M"&amp;ROW())="Author"</formula>
    </cfRule>
  </conditionalFormatting>
  <conditionalFormatting sqref="C344:F344 K344 H344:I344">
    <cfRule type="expression" dxfId="7113" priority="6226">
      <formula>INDIRECT("M"&amp;ROW())="PPP"</formula>
    </cfRule>
  </conditionalFormatting>
  <conditionalFormatting sqref="C343:I343 K343">
    <cfRule type="expression" dxfId="7112" priority="6223">
      <formula>INDIRECT("M"&amp;ROW())="Author"</formula>
    </cfRule>
  </conditionalFormatting>
  <conditionalFormatting sqref="C343:I343 K343">
    <cfRule type="expression" dxfId="7111" priority="6219">
      <formula>INDIRECT("M"&amp;ROW())="Office"</formula>
    </cfRule>
    <cfRule type="expression" dxfId="7110" priority="6220">
      <formula>INDIRECT("M"&amp;ROW())="Editor"</formula>
    </cfRule>
    <cfRule type="expression" dxfId="7109" priority="6222">
      <formula>INDIRECT("M"&amp;ROW())="Author"</formula>
    </cfRule>
  </conditionalFormatting>
  <conditionalFormatting sqref="C343:I343 K343">
    <cfRule type="expression" dxfId="7108" priority="6221">
      <formula>INDIRECT("M"&amp;ROW())="PPP"</formula>
    </cfRule>
  </conditionalFormatting>
  <conditionalFormatting sqref="C342:F342 K342 H342:I342">
    <cfRule type="expression" dxfId="7107" priority="6218">
      <formula>INDIRECT("M"&amp;ROW())="Author"</formula>
    </cfRule>
  </conditionalFormatting>
  <conditionalFormatting sqref="C342:F342 K342 H342:I342">
    <cfRule type="expression" dxfId="7106" priority="6214">
      <formula>INDIRECT("M"&amp;ROW())="Office"</formula>
    </cfRule>
    <cfRule type="expression" dxfId="7105" priority="6215">
      <formula>INDIRECT("M"&amp;ROW())="Editor"</formula>
    </cfRule>
    <cfRule type="expression" dxfId="7104" priority="6217">
      <formula>INDIRECT("M"&amp;ROW())="Author"</formula>
    </cfRule>
  </conditionalFormatting>
  <conditionalFormatting sqref="C342:F342 K342 H342:I342">
    <cfRule type="expression" dxfId="7103" priority="6216">
      <formula>INDIRECT("M"&amp;ROW())="PPP"</formula>
    </cfRule>
  </conditionalFormatting>
  <conditionalFormatting sqref="C341:I341 K341">
    <cfRule type="expression" dxfId="7102" priority="6213">
      <formula>INDIRECT("M"&amp;ROW())="Author"</formula>
    </cfRule>
  </conditionalFormatting>
  <conditionalFormatting sqref="C341:I341 K341">
    <cfRule type="expression" dxfId="7101" priority="6209">
      <formula>INDIRECT("M"&amp;ROW())="Office"</formula>
    </cfRule>
    <cfRule type="expression" dxfId="7100" priority="6210">
      <formula>INDIRECT("M"&amp;ROW())="Editor"</formula>
    </cfRule>
    <cfRule type="expression" dxfId="7099" priority="6212">
      <formula>INDIRECT("M"&amp;ROW())="Author"</formula>
    </cfRule>
  </conditionalFormatting>
  <conditionalFormatting sqref="C341:I341 K341">
    <cfRule type="expression" dxfId="7098" priority="6211">
      <formula>INDIRECT("M"&amp;ROW())="PPP"</formula>
    </cfRule>
  </conditionalFormatting>
  <conditionalFormatting sqref="C340:I340 K340">
    <cfRule type="expression" dxfId="7097" priority="6208">
      <formula>INDIRECT("M"&amp;ROW())="Author"</formula>
    </cfRule>
  </conditionalFormatting>
  <conditionalFormatting sqref="C340:I340 K340">
    <cfRule type="expression" dxfId="7096" priority="6204">
      <formula>INDIRECT("M"&amp;ROW())="Office"</formula>
    </cfRule>
    <cfRule type="expression" dxfId="7095" priority="6205">
      <formula>INDIRECT("M"&amp;ROW())="Editor"</formula>
    </cfRule>
    <cfRule type="expression" dxfId="7094" priority="6207">
      <formula>INDIRECT("M"&amp;ROW())="Author"</formula>
    </cfRule>
  </conditionalFormatting>
  <conditionalFormatting sqref="C340:I340 K340">
    <cfRule type="expression" dxfId="7093" priority="6206">
      <formula>INDIRECT("M"&amp;ROW())="PPP"</formula>
    </cfRule>
  </conditionalFormatting>
  <conditionalFormatting sqref="C339:I339 K339">
    <cfRule type="expression" dxfId="7092" priority="6203">
      <formula>INDIRECT("M"&amp;ROW())="Author"</formula>
    </cfRule>
  </conditionalFormatting>
  <conditionalFormatting sqref="C339:I339 K339">
    <cfRule type="expression" dxfId="7091" priority="6199">
      <formula>INDIRECT("M"&amp;ROW())="Office"</formula>
    </cfRule>
    <cfRule type="expression" dxfId="7090" priority="6200">
      <formula>INDIRECT("M"&amp;ROW())="Editor"</formula>
    </cfRule>
    <cfRule type="expression" dxfId="7089" priority="6202">
      <formula>INDIRECT("M"&amp;ROW())="Author"</formula>
    </cfRule>
  </conditionalFormatting>
  <conditionalFormatting sqref="C339:I339 K339">
    <cfRule type="expression" dxfId="7088" priority="6201">
      <formula>INDIRECT("M"&amp;ROW())="PPP"</formula>
    </cfRule>
  </conditionalFormatting>
  <conditionalFormatting sqref="C338:I338 K338">
    <cfRule type="expression" dxfId="7087" priority="6198">
      <formula>INDIRECT("M"&amp;ROW())="Author"</formula>
    </cfRule>
  </conditionalFormatting>
  <conditionalFormatting sqref="C338:I338 K338">
    <cfRule type="expression" dxfId="7086" priority="6194">
      <formula>INDIRECT("M"&amp;ROW())="Office"</formula>
    </cfRule>
    <cfRule type="expression" dxfId="7085" priority="6195">
      <formula>INDIRECT("M"&amp;ROW())="Editor"</formula>
    </cfRule>
    <cfRule type="expression" dxfId="7084" priority="6197">
      <formula>INDIRECT("M"&amp;ROW())="Author"</formula>
    </cfRule>
  </conditionalFormatting>
  <conditionalFormatting sqref="C338:I338 K338">
    <cfRule type="expression" dxfId="7083" priority="6196">
      <formula>INDIRECT("M"&amp;ROW())="PPP"</formula>
    </cfRule>
  </conditionalFormatting>
  <conditionalFormatting sqref="C337:I337 K337">
    <cfRule type="expression" dxfId="7082" priority="6193">
      <formula>INDIRECT("M"&amp;ROW())="Author"</formula>
    </cfRule>
  </conditionalFormatting>
  <conditionalFormatting sqref="C337:I337 K337">
    <cfRule type="expression" dxfId="7081" priority="6189">
      <formula>INDIRECT("M"&amp;ROW())="Office"</formula>
    </cfRule>
    <cfRule type="expression" dxfId="7080" priority="6190">
      <formula>INDIRECT("M"&amp;ROW())="Editor"</formula>
    </cfRule>
    <cfRule type="expression" dxfId="7079" priority="6192">
      <formula>INDIRECT("M"&amp;ROW())="Author"</formula>
    </cfRule>
  </conditionalFormatting>
  <conditionalFormatting sqref="C337:I337 K337">
    <cfRule type="expression" dxfId="7078" priority="6191">
      <formula>INDIRECT("M"&amp;ROW())="PPP"</formula>
    </cfRule>
  </conditionalFormatting>
  <conditionalFormatting sqref="C336:I336 K336">
    <cfRule type="expression" dxfId="7077" priority="6188">
      <formula>INDIRECT("M"&amp;ROW())="Author"</formula>
    </cfRule>
  </conditionalFormatting>
  <conditionalFormatting sqref="C336:I336 K336">
    <cfRule type="expression" dxfId="7076" priority="6184">
      <formula>INDIRECT("M"&amp;ROW())="Office"</formula>
    </cfRule>
    <cfRule type="expression" dxfId="7075" priority="6185">
      <formula>INDIRECT("M"&amp;ROW())="Editor"</formula>
    </cfRule>
    <cfRule type="expression" dxfId="7074" priority="6187">
      <formula>INDIRECT("M"&amp;ROW())="Author"</formula>
    </cfRule>
  </conditionalFormatting>
  <conditionalFormatting sqref="C336:I336 K336">
    <cfRule type="expression" dxfId="7073" priority="6186">
      <formula>INDIRECT("M"&amp;ROW())="PPP"</formula>
    </cfRule>
  </conditionalFormatting>
  <conditionalFormatting sqref="C335:I335 K335">
    <cfRule type="expression" dxfId="7072" priority="6183">
      <formula>INDIRECT("M"&amp;ROW())="Author"</formula>
    </cfRule>
  </conditionalFormatting>
  <conditionalFormatting sqref="C335:I335 K335">
    <cfRule type="expression" dxfId="7071" priority="6179">
      <formula>INDIRECT("M"&amp;ROW())="Office"</formula>
    </cfRule>
    <cfRule type="expression" dxfId="7070" priority="6180">
      <formula>INDIRECT("M"&amp;ROW())="Editor"</formula>
    </cfRule>
    <cfRule type="expression" dxfId="7069" priority="6182">
      <formula>INDIRECT("M"&amp;ROW())="Author"</formula>
    </cfRule>
  </conditionalFormatting>
  <conditionalFormatting sqref="C335:I335 K335">
    <cfRule type="expression" dxfId="7068" priority="6181">
      <formula>INDIRECT("M"&amp;ROW())="PPP"</formula>
    </cfRule>
  </conditionalFormatting>
  <conditionalFormatting sqref="C334:I334 K334:L334">
    <cfRule type="expression" dxfId="7067" priority="6178">
      <formula>INDIRECT("M"&amp;ROW())="Author"</formula>
    </cfRule>
  </conditionalFormatting>
  <conditionalFormatting sqref="C334:I334 K334:L334">
    <cfRule type="expression" dxfId="7066" priority="6174">
      <formula>INDIRECT("M"&amp;ROW())="Office"</formula>
    </cfRule>
    <cfRule type="expression" dxfId="7065" priority="6175">
      <formula>INDIRECT("M"&amp;ROW())="Editor"</formula>
    </cfRule>
    <cfRule type="expression" dxfId="7064" priority="6177">
      <formula>INDIRECT("M"&amp;ROW())="Author"</formula>
    </cfRule>
  </conditionalFormatting>
  <conditionalFormatting sqref="C334:I334 K334:L334">
    <cfRule type="expression" dxfId="7063" priority="6176">
      <formula>INDIRECT("M"&amp;ROW())="PPP"</formula>
    </cfRule>
  </conditionalFormatting>
  <conditionalFormatting sqref="C333:F333 L333 H333:I333">
    <cfRule type="expression" dxfId="7062" priority="6173">
      <formula>INDIRECT("M"&amp;ROW())="Author"</formula>
    </cfRule>
  </conditionalFormatting>
  <conditionalFormatting sqref="C333:F333 L333 H333:I333">
    <cfRule type="expression" dxfId="7061" priority="6169">
      <formula>INDIRECT("M"&amp;ROW())="Office"</formula>
    </cfRule>
    <cfRule type="expression" dxfId="7060" priority="6170">
      <formula>INDIRECT("M"&amp;ROW())="Editor"</formula>
    </cfRule>
    <cfRule type="expression" dxfId="7059" priority="6172">
      <formula>INDIRECT("M"&amp;ROW())="Author"</formula>
    </cfRule>
  </conditionalFormatting>
  <conditionalFormatting sqref="C333:F333 L333 H333:I333">
    <cfRule type="expression" dxfId="7058" priority="6171">
      <formula>INDIRECT("M"&amp;ROW())="PPP"</formula>
    </cfRule>
  </conditionalFormatting>
  <conditionalFormatting sqref="K333">
    <cfRule type="expression" dxfId="7057" priority="6168">
      <formula>INDIRECT("M"&amp;ROW())="Author"</formula>
    </cfRule>
  </conditionalFormatting>
  <conditionalFormatting sqref="K333">
    <cfRule type="expression" dxfId="7056" priority="6164">
      <formula>INDIRECT("M"&amp;ROW())="Office"</formula>
    </cfRule>
    <cfRule type="expression" dxfId="7055" priority="6165">
      <formula>INDIRECT("M"&amp;ROW())="Editor"</formula>
    </cfRule>
    <cfRule type="expression" dxfId="7054" priority="6167">
      <formula>INDIRECT("M"&amp;ROW())="Author"</formula>
    </cfRule>
  </conditionalFormatting>
  <conditionalFormatting sqref="K333">
    <cfRule type="expression" dxfId="7053" priority="6166">
      <formula>INDIRECT("M"&amp;ROW())="PPP"</formula>
    </cfRule>
  </conditionalFormatting>
  <conditionalFormatting sqref="C332:I332 L332">
    <cfRule type="expression" dxfId="7052" priority="6163">
      <formula>INDIRECT("M"&amp;ROW())="Author"</formula>
    </cfRule>
  </conditionalFormatting>
  <conditionalFormatting sqref="C332:I332 L332">
    <cfRule type="expression" dxfId="7051" priority="6159">
      <formula>INDIRECT("M"&amp;ROW())="Office"</formula>
    </cfRule>
    <cfRule type="expression" dxfId="7050" priority="6160">
      <formula>INDIRECT("M"&amp;ROW())="Editor"</formula>
    </cfRule>
    <cfRule type="expression" dxfId="7049" priority="6162">
      <formula>INDIRECT("M"&amp;ROW())="Author"</formula>
    </cfRule>
  </conditionalFormatting>
  <conditionalFormatting sqref="C332:I332 L332">
    <cfRule type="expression" dxfId="7048" priority="6161">
      <formula>INDIRECT("M"&amp;ROW())="PPP"</formula>
    </cfRule>
  </conditionalFormatting>
  <conditionalFormatting sqref="K332">
    <cfRule type="expression" dxfId="7047" priority="6158">
      <formula>INDIRECT("M"&amp;ROW())="Author"</formula>
    </cfRule>
  </conditionalFormatting>
  <conditionalFormatting sqref="K332">
    <cfRule type="expression" dxfId="7046" priority="6154">
      <formula>INDIRECT("M"&amp;ROW())="Office"</formula>
    </cfRule>
    <cfRule type="expression" dxfId="7045" priority="6155">
      <formula>INDIRECT("M"&amp;ROW())="Editor"</formula>
    </cfRule>
    <cfRule type="expression" dxfId="7044" priority="6157">
      <formula>INDIRECT("M"&amp;ROW())="Author"</formula>
    </cfRule>
  </conditionalFormatting>
  <conditionalFormatting sqref="K332">
    <cfRule type="expression" dxfId="7043" priority="6156">
      <formula>INDIRECT("M"&amp;ROW())="PPP"</formula>
    </cfRule>
  </conditionalFormatting>
  <conditionalFormatting sqref="C331:I331 L331">
    <cfRule type="expression" dxfId="7042" priority="6153">
      <formula>INDIRECT("M"&amp;ROW())="Author"</formula>
    </cfRule>
  </conditionalFormatting>
  <conditionalFormatting sqref="C331:I331 L331">
    <cfRule type="expression" dxfId="7041" priority="6149">
      <formula>INDIRECT("M"&amp;ROW())="Office"</formula>
    </cfRule>
    <cfRule type="expression" dxfId="7040" priority="6150">
      <formula>INDIRECT("M"&amp;ROW())="Editor"</formula>
    </cfRule>
    <cfRule type="expression" dxfId="7039" priority="6152">
      <formula>INDIRECT("M"&amp;ROW())="Author"</formula>
    </cfRule>
  </conditionalFormatting>
  <conditionalFormatting sqref="C331:I331 L331">
    <cfRule type="expression" dxfId="7038" priority="6151">
      <formula>INDIRECT("M"&amp;ROW())="PPP"</formula>
    </cfRule>
  </conditionalFormatting>
  <conditionalFormatting sqref="K331">
    <cfRule type="expression" dxfId="7037" priority="6148">
      <formula>INDIRECT("M"&amp;ROW())="Author"</formula>
    </cfRule>
  </conditionalFormatting>
  <conditionalFormatting sqref="K331">
    <cfRule type="expression" dxfId="7036" priority="6144">
      <formula>INDIRECT("M"&amp;ROW())="Office"</formula>
    </cfRule>
    <cfRule type="expression" dxfId="7035" priority="6145">
      <formula>INDIRECT("M"&amp;ROW())="Editor"</formula>
    </cfRule>
    <cfRule type="expression" dxfId="7034" priority="6147">
      <formula>INDIRECT("M"&amp;ROW())="Author"</formula>
    </cfRule>
  </conditionalFormatting>
  <conditionalFormatting sqref="K331">
    <cfRule type="expression" dxfId="7033" priority="6146">
      <formula>INDIRECT("M"&amp;ROW())="PPP"</formula>
    </cfRule>
  </conditionalFormatting>
  <conditionalFormatting sqref="C330:I330 L330">
    <cfRule type="expression" dxfId="7032" priority="6143">
      <formula>INDIRECT("M"&amp;ROW())="Author"</formula>
    </cfRule>
  </conditionalFormatting>
  <conditionalFormatting sqref="C330:I330 L330">
    <cfRule type="expression" dxfId="7031" priority="6139">
      <formula>INDIRECT("M"&amp;ROW())="Office"</formula>
    </cfRule>
    <cfRule type="expression" dxfId="7030" priority="6140">
      <formula>INDIRECT("M"&amp;ROW())="Editor"</formula>
    </cfRule>
    <cfRule type="expression" dxfId="7029" priority="6142">
      <formula>INDIRECT("M"&amp;ROW())="Author"</formula>
    </cfRule>
  </conditionalFormatting>
  <conditionalFormatting sqref="C330:I330 L330">
    <cfRule type="expression" dxfId="7028" priority="6141">
      <formula>INDIRECT("M"&amp;ROW())="PPP"</formula>
    </cfRule>
  </conditionalFormatting>
  <conditionalFormatting sqref="K330">
    <cfRule type="expression" dxfId="7027" priority="6138">
      <formula>INDIRECT("M"&amp;ROW())="Author"</formula>
    </cfRule>
  </conditionalFormatting>
  <conditionalFormatting sqref="K330">
    <cfRule type="expression" dxfId="7026" priority="6134">
      <formula>INDIRECT("M"&amp;ROW())="Office"</formula>
    </cfRule>
    <cfRule type="expression" dxfId="7025" priority="6135">
      <formula>INDIRECT("M"&amp;ROW())="Editor"</formula>
    </cfRule>
    <cfRule type="expression" dxfId="7024" priority="6137">
      <formula>INDIRECT("M"&amp;ROW())="Author"</formula>
    </cfRule>
  </conditionalFormatting>
  <conditionalFormatting sqref="K330">
    <cfRule type="expression" dxfId="7023" priority="6136">
      <formula>INDIRECT("M"&amp;ROW())="PPP"</formula>
    </cfRule>
  </conditionalFormatting>
  <conditionalFormatting sqref="C329:I329 L329">
    <cfRule type="expression" dxfId="7022" priority="6133">
      <formula>INDIRECT("M"&amp;ROW())="Author"</formula>
    </cfRule>
  </conditionalFormatting>
  <conditionalFormatting sqref="C329:I329 L329">
    <cfRule type="expression" dxfId="7021" priority="6129">
      <formula>INDIRECT("M"&amp;ROW())="Office"</formula>
    </cfRule>
    <cfRule type="expression" dxfId="7020" priority="6130">
      <formula>INDIRECT("M"&amp;ROW())="Editor"</formula>
    </cfRule>
    <cfRule type="expression" dxfId="7019" priority="6132">
      <formula>INDIRECT("M"&amp;ROW())="Author"</formula>
    </cfRule>
  </conditionalFormatting>
  <conditionalFormatting sqref="C329:I329 L329">
    <cfRule type="expression" dxfId="7018" priority="6131">
      <formula>INDIRECT("M"&amp;ROW())="PPP"</formula>
    </cfRule>
  </conditionalFormatting>
  <conditionalFormatting sqref="K329">
    <cfRule type="expression" dxfId="7017" priority="6128">
      <formula>INDIRECT("M"&amp;ROW())="Author"</formula>
    </cfRule>
  </conditionalFormatting>
  <conditionalFormatting sqref="K329">
    <cfRule type="expression" dxfId="7016" priority="6124">
      <formula>INDIRECT("M"&amp;ROW())="Office"</formula>
    </cfRule>
    <cfRule type="expression" dxfId="7015" priority="6125">
      <formula>INDIRECT("M"&amp;ROW())="Editor"</formula>
    </cfRule>
    <cfRule type="expression" dxfId="7014" priority="6127">
      <formula>INDIRECT("M"&amp;ROW())="Author"</formula>
    </cfRule>
  </conditionalFormatting>
  <conditionalFormatting sqref="K329">
    <cfRule type="expression" dxfId="7013" priority="6126">
      <formula>INDIRECT("M"&amp;ROW())="PPP"</formula>
    </cfRule>
  </conditionalFormatting>
  <conditionalFormatting sqref="C328:I328 L328">
    <cfRule type="expression" dxfId="7012" priority="6123">
      <formula>INDIRECT("M"&amp;ROW())="Author"</formula>
    </cfRule>
  </conditionalFormatting>
  <conditionalFormatting sqref="C328:I328 L328">
    <cfRule type="expression" dxfId="7011" priority="6119">
      <formula>INDIRECT("M"&amp;ROW())="Office"</formula>
    </cfRule>
    <cfRule type="expression" dxfId="7010" priority="6120">
      <formula>INDIRECT("M"&amp;ROW())="Editor"</formula>
    </cfRule>
    <cfRule type="expression" dxfId="7009" priority="6122">
      <formula>INDIRECT("M"&amp;ROW())="Author"</formula>
    </cfRule>
  </conditionalFormatting>
  <conditionalFormatting sqref="C328:I328 L328">
    <cfRule type="expression" dxfId="7008" priority="6121">
      <formula>INDIRECT("M"&amp;ROW())="PPP"</formula>
    </cfRule>
  </conditionalFormatting>
  <conditionalFormatting sqref="K328">
    <cfRule type="expression" dxfId="7007" priority="6118">
      <formula>INDIRECT("M"&amp;ROW())="Author"</formula>
    </cfRule>
  </conditionalFormatting>
  <conditionalFormatting sqref="K328">
    <cfRule type="expression" dxfId="7006" priority="6114">
      <formula>INDIRECT("M"&amp;ROW())="Office"</formula>
    </cfRule>
    <cfRule type="expression" dxfId="7005" priority="6115">
      <formula>INDIRECT("M"&amp;ROW())="Editor"</formula>
    </cfRule>
    <cfRule type="expression" dxfId="7004" priority="6117">
      <formula>INDIRECT("M"&amp;ROW())="Author"</formula>
    </cfRule>
  </conditionalFormatting>
  <conditionalFormatting sqref="K328">
    <cfRule type="expression" dxfId="7003" priority="6116">
      <formula>INDIRECT("M"&amp;ROW())="PPP"</formula>
    </cfRule>
  </conditionalFormatting>
  <conditionalFormatting sqref="C327:I327 L327">
    <cfRule type="expression" dxfId="7002" priority="6113">
      <formula>INDIRECT("M"&amp;ROW())="Author"</formula>
    </cfRule>
  </conditionalFormatting>
  <conditionalFormatting sqref="C327:I327 L327">
    <cfRule type="expression" dxfId="7001" priority="6109">
      <formula>INDIRECT("M"&amp;ROW())="Office"</formula>
    </cfRule>
    <cfRule type="expression" dxfId="7000" priority="6110">
      <formula>INDIRECT("M"&amp;ROW())="Editor"</formula>
    </cfRule>
    <cfRule type="expression" dxfId="6999" priority="6112">
      <formula>INDIRECT("M"&amp;ROW())="Author"</formula>
    </cfRule>
  </conditionalFormatting>
  <conditionalFormatting sqref="C327:I327 L327">
    <cfRule type="expression" dxfId="6998" priority="6111">
      <formula>INDIRECT("M"&amp;ROW())="PPP"</formula>
    </cfRule>
  </conditionalFormatting>
  <conditionalFormatting sqref="K327">
    <cfRule type="expression" dxfId="6997" priority="6108">
      <formula>INDIRECT("M"&amp;ROW())="Author"</formula>
    </cfRule>
  </conditionalFormatting>
  <conditionalFormatting sqref="K327">
    <cfRule type="expression" dxfId="6996" priority="6104">
      <formula>INDIRECT("M"&amp;ROW())="Office"</formula>
    </cfRule>
    <cfRule type="expression" dxfId="6995" priority="6105">
      <formula>INDIRECT("M"&amp;ROW())="Editor"</formula>
    </cfRule>
    <cfRule type="expression" dxfId="6994" priority="6107">
      <formula>INDIRECT("M"&amp;ROW())="Author"</formula>
    </cfRule>
  </conditionalFormatting>
  <conditionalFormatting sqref="K327">
    <cfRule type="expression" dxfId="6993" priority="6106">
      <formula>INDIRECT("M"&amp;ROW())="PPP"</formula>
    </cfRule>
  </conditionalFormatting>
  <conditionalFormatting sqref="C326:I326 L326">
    <cfRule type="expression" dxfId="6992" priority="6103">
      <formula>INDIRECT("M"&amp;ROW())="Author"</formula>
    </cfRule>
  </conditionalFormatting>
  <conditionalFormatting sqref="C326:I326 L326">
    <cfRule type="expression" dxfId="6991" priority="6099">
      <formula>INDIRECT("M"&amp;ROW())="Office"</formula>
    </cfRule>
    <cfRule type="expression" dxfId="6990" priority="6100">
      <formula>INDIRECT("M"&amp;ROW())="Editor"</formula>
    </cfRule>
    <cfRule type="expression" dxfId="6989" priority="6102">
      <formula>INDIRECT("M"&amp;ROW())="Author"</formula>
    </cfRule>
  </conditionalFormatting>
  <conditionalFormatting sqref="C326:I326 L326">
    <cfRule type="expression" dxfId="6988" priority="6101">
      <formula>INDIRECT("M"&amp;ROW())="PPP"</formula>
    </cfRule>
  </conditionalFormatting>
  <conditionalFormatting sqref="K326">
    <cfRule type="expression" dxfId="6987" priority="6098">
      <formula>INDIRECT("M"&amp;ROW())="Author"</formula>
    </cfRule>
  </conditionalFormatting>
  <conditionalFormatting sqref="K326">
    <cfRule type="expression" dxfId="6986" priority="6094">
      <formula>INDIRECT("M"&amp;ROW())="Office"</formula>
    </cfRule>
    <cfRule type="expression" dxfId="6985" priority="6095">
      <formula>INDIRECT("M"&amp;ROW())="Editor"</formula>
    </cfRule>
    <cfRule type="expression" dxfId="6984" priority="6097">
      <formula>INDIRECT("M"&amp;ROW())="Author"</formula>
    </cfRule>
  </conditionalFormatting>
  <conditionalFormatting sqref="K326">
    <cfRule type="expression" dxfId="6983" priority="6096">
      <formula>INDIRECT("M"&amp;ROW())="PPP"</formula>
    </cfRule>
  </conditionalFormatting>
  <conditionalFormatting sqref="C325:I325 L325">
    <cfRule type="expression" dxfId="6982" priority="6093">
      <formula>INDIRECT("M"&amp;ROW())="Author"</formula>
    </cfRule>
  </conditionalFormatting>
  <conditionalFormatting sqref="C325:I325 L325">
    <cfRule type="expression" dxfId="6981" priority="6089">
      <formula>INDIRECT("M"&amp;ROW())="Office"</formula>
    </cfRule>
    <cfRule type="expression" dxfId="6980" priority="6090">
      <formula>INDIRECT("M"&amp;ROW())="Editor"</formula>
    </cfRule>
    <cfRule type="expression" dxfId="6979" priority="6092">
      <formula>INDIRECT("M"&amp;ROW())="Author"</formula>
    </cfRule>
  </conditionalFormatting>
  <conditionalFormatting sqref="C325:I325 L325">
    <cfRule type="expression" dxfId="6978" priority="6091">
      <formula>INDIRECT("M"&amp;ROW())="PPP"</formula>
    </cfRule>
  </conditionalFormatting>
  <conditionalFormatting sqref="K325">
    <cfRule type="expression" dxfId="6977" priority="6088">
      <formula>INDIRECT("M"&amp;ROW())="Author"</formula>
    </cfRule>
  </conditionalFormatting>
  <conditionalFormatting sqref="K325">
    <cfRule type="expression" dxfId="6976" priority="6084">
      <formula>INDIRECT("M"&amp;ROW())="Office"</formula>
    </cfRule>
    <cfRule type="expression" dxfId="6975" priority="6085">
      <formula>INDIRECT("M"&amp;ROW())="Editor"</formula>
    </cfRule>
    <cfRule type="expression" dxfId="6974" priority="6087">
      <formula>INDIRECT("M"&amp;ROW())="Author"</formula>
    </cfRule>
  </conditionalFormatting>
  <conditionalFormatting sqref="K325">
    <cfRule type="expression" dxfId="6973" priority="6086">
      <formula>INDIRECT("M"&amp;ROW())="PPP"</formula>
    </cfRule>
  </conditionalFormatting>
  <conditionalFormatting sqref="C324:I324 L324">
    <cfRule type="expression" dxfId="6972" priority="6083">
      <formula>INDIRECT("M"&amp;ROW())="Author"</formula>
    </cfRule>
  </conditionalFormatting>
  <conditionalFormatting sqref="C324:I324 L324">
    <cfRule type="expression" dxfId="6971" priority="6079">
      <formula>INDIRECT("M"&amp;ROW())="Office"</formula>
    </cfRule>
    <cfRule type="expression" dxfId="6970" priority="6080">
      <formula>INDIRECT("M"&amp;ROW())="Editor"</formula>
    </cfRule>
    <cfRule type="expression" dxfId="6969" priority="6082">
      <formula>INDIRECT("M"&amp;ROW())="Author"</formula>
    </cfRule>
  </conditionalFormatting>
  <conditionalFormatting sqref="C324:I324 L324">
    <cfRule type="expression" dxfId="6968" priority="6081">
      <formula>INDIRECT("M"&amp;ROW())="PPP"</formula>
    </cfRule>
  </conditionalFormatting>
  <conditionalFormatting sqref="K324">
    <cfRule type="expression" dxfId="6967" priority="6078">
      <formula>INDIRECT("M"&amp;ROW())="Author"</formula>
    </cfRule>
  </conditionalFormatting>
  <conditionalFormatting sqref="K324">
    <cfRule type="expression" dxfId="6966" priority="6074">
      <formula>INDIRECT("M"&amp;ROW())="Office"</formula>
    </cfRule>
    <cfRule type="expression" dxfId="6965" priority="6075">
      <formula>INDIRECT("M"&amp;ROW())="Editor"</formula>
    </cfRule>
    <cfRule type="expression" dxfId="6964" priority="6077">
      <formula>INDIRECT("M"&amp;ROW())="Author"</formula>
    </cfRule>
  </conditionalFormatting>
  <conditionalFormatting sqref="K324">
    <cfRule type="expression" dxfId="6963" priority="6076">
      <formula>INDIRECT("M"&amp;ROW())="PPP"</formula>
    </cfRule>
  </conditionalFormatting>
  <conditionalFormatting sqref="C323:I323 L323">
    <cfRule type="expression" dxfId="6962" priority="6073">
      <formula>INDIRECT("M"&amp;ROW())="Author"</formula>
    </cfRule>
  </conditionalFormatting>
  <conditionalFormatting sqref="C323:I323 L323">
    <cfRule type="expression" dxfId="6961" priority="6069">
      <formula>INDIRECT("M"&amp;ROW())="Office"</formula>
    </cfRule>
    <cfRule type="expression" dxfId="6960" priority="6070">
      <formula>INDIRECT("M"&amp;ROW())="Editor"</formula>
    </cfRule>
    <cfRule type="expression" dxfId="6959" priority="6072">
      <formula>INDIRECT("M"&amp;ROW())="Author"</formula>
    </cfRule>
  </conditionalFormatting>
  <conditionalFormatting sqref="C323:I323 L323">
    <cfRule type="expression" dxfId="6958" priority="6071">
      <formula>INDIRECT("M"&amp;ROW())="PPP"</formula>
    </cfRule>
  </conditionalFormatting>
  <conditionalFormatting sqref="K323">
    <cfRule type="expression" dxfId="6957" priority="6068">
      <formula>INDIRECT("M"&amp;ROW())="Author"</formula>
    </cfRule>
  </conditionalFormatting>
  <conditionalFormatting sqref="K323">
    <cfRule type="expression" dxfId="6956" priority="6064">
      <formula>INDIRECT("M"&amp;ROW())="Office"</formula>
    </cfRule>
    <cfRule type="expression" dxfId="6955" priority="6065">
      <formula>INDIRECT("M"&amp;ROW())="Editor"</formula>
    </cfRule>
    <cfRule type="expression" dxfId="6954" priority="6067">
      <formula>INDIRECT("M"&amp;ROW())="Author"</formula>
    </cfRule>
  </conditionalFormatting>
  <conditionalFormatting sqref="K323">
    <cfRule type="expression" dxfId="6953" priority="6066">
      <formula>INDIRECT("M"&amp;ROW())="PPP"</formula>
    </cfRule>
  </conditionalFormatting>
  <conditionalFormatting sqref="C322:I322 L322">
    <cfRule type="expression" dxfId="6952" priority="6063">
      <formula>INDIRECT("M"&amp;ROW())="Author"</formula>
    </cfRule>
  </conditionalFormatting>
  <conditionalFormatting sqref="C322:I322 L322">
    <cfRule type="expression" dxfId="6951" priority="6059">
      <formula>INDIRECT("M"&amp;ROW())="Office"</formula>
    </cfRule>
    <cfRule type="expression" dxfId="6950" priority="6060">
      <formula>INDIRECT("M"&amp;ROW())="Editor"</formula>
    </cfRule>
    <cfRule type="expression" dxfId="6949" priority="6062">
      <formula>INDIRECT("M"&amp;ROW())="Author"</formula>
    </cfRule>
  </conditionalFormatting>
  <conditionalFormatting sqref="C322:I322 L322">
    <cfRule type="expression" dxfId="6948" priority="6061">
      <formula>INDIRECT("M"&amp;ROW())="PPP"</formula>
    </cfRule>
  </conditionalFormatting>
  <conditionalFormatting sqref="K322">
    <cfRule type="expression" dxfId="6947" priority="6058">
      <formula>INDIRECT("M"&amp;ROW())="Author"</formula>
    </cfRule>
  </conditionalFormatting>
  <conditionalFormatting sqref="K322">
    <cfRule type="expression" dxfId="6946" priority="6054">
      <formula>INDIRECT("M"&amp;ROW())="Office"</formula>
    </cfRule>
    <cfRule type="expression" dxfId="6945" priority="6055">
      <formula>INDIRECT("M"&amp;ROW())="Editor"</formula>
    </cfRule>
    <cfRule type="expression" dxfId="6944" priority="6057">
      <formula>INDIRECT("M"&amp;ROW())="Author"</formula>
    </cfRule>
  </conditionalFormatting>
  <conditionalFormatting sqref="K322">
    <cfRule type="expression" dxfId="6943" priority="6056">
      <formula>INDIRECT("M"&amp;ROW())="PPP"</formula>
    </cfRule>
  </conditionalFormatting>
  <conditionalFormatting sqref="C321:I321 L321">
    <cfRule type="expression" dxfId="6942" priority="6053">
      <formula>INDIRECT("M"&amp;ROW())="Author"</formula>
    </cfRule>
  </conditionalFormatting>
  <conditionalFormatting sqref="C321:I321 L321">
    <cfRule type="expression" dxfId="6941" priority="6049">
      <formula>INDIRECT("M"&amp;ROW())="Office"</formula>
    </cfRule>
    <cfRule type="expression" dxfId="6940" priority="6050">
      <formula>INDIRECT("M"&amp;ROW())="Editor"</formula>
    </cfRule>
    <cfRule type="expression" dxfId="6939" priority="6052">
      <formula>INDIRECT("M"&amp;ROW())="Author"</formula>
    </cfRule>
  </conditionalFormatting>
  <conditionalFormatting sqref="C321:I321 L321">
    <cfRule type="expression" dxfId="6938" priority="6051">
      <formula>INDIRECT("M"&amp;ROW())="PPP"</formula>
    </cfRule>
  </conditionalFormatting>
  <conditionalFormatting sqref="K321">
    <cfRule type="expression" dxfId="6937" priority="6048">
      <formula>INDIRECT("M"&amp;ROW())="Author"</formula>
    </cfRule>
  </conditionalFormatting>
  <conditionalFormatting sqref="K321">
    <cfRule type="expression" dxfId="6936" priority="6044">
      <formula>INDIRECT("M"&amp;ROW())="Office"</formula>
    </cfRule>
    <cfRule type="expression" dxfId="6935" priority="6045">
      <formula>INDIRECT("M"&amp;ROW())="Editor"</formula>
    </cfRule>
    <cfRule type="expression" dxfId="6934" priority="6047">
      <formula>INDIRECT("M"&amp;ROW())="Author"</formula>
    </cfRule>
  </conditionalFormatting>
  <conditionalFormatting sqref="K321">
    <cfRule type="expression" dxfId="6933" priority="6046">
      <formula>INDIRECT("M"&amp;ROW())="PPP"</formula>
    </cfRule>
  </conditionalFormatting>
  <conditionalFormatting sqref="C320:I320 L320">
    <cfRule type="expression" dxfId="6932" priority="6043">
      <formula>INDIRECT("M"&amp;ROW())="Author"</formula>
    </cfRule>
  </conditionalFormatting>
  <conditionalFormatting sqref="C320:I320 L320">
    <cfRule type="expression" dxfId="6931" priority="6039">
      <formula>INDIRECT("M"&amp;ROW())="Office"</formula>
    </cfRule>
    <cfRule type="expression" dxfId="6930" priority="6040">
      <formula>INDIRECT("M"&amp;ROW())="Editor"</formula>
    </cfRule>
    <cfRule type="expression" dxfId="6929" priority="6042">
      <formula>INDIRECT("M"&amp;ROW())="Author"</formula>
    </cfRule>
  </conditionalFormatting>
  <conditionalFormatting sqref="C320:I320 L320">
    <cfRule type="expression" dxfId="6928" priority="6041">
      <formula>INDIRECT("M"&amp;ROW())="PPP"</formula>
    </cfRule>
  </conditionalFormatting>
  <conditionalFormatting sqref="K320">
    <cfRule type="expression" dxfId="6927" priority="6038">
      <formula>INDIRECT("M"&amp;ROW())="Author"</formula>
    </cfRule>
  </conditionalFormatting>
  <conditionalFormatting sqref="K320">
    <cfRule type="expression" dxfId="6926" priority="6034">
      <formula>INDIRECT("M"&amp;ROW())="Office"</formula>
    </cfRule>
    <cfRule type="expression" dxfId="6925" priority="6035">
      <formula>INDIRECT("M"&amp;ROW())="Editor"</formula>
    </cfRule>
    <cfRule type="expression" dxfId="6924" priority="6037">
      <formula>INDIRECT("M"&amp;ROW())="Author"</formula>
    </cfRule>
  </conditionalFormatting>
  <conditionalFormatting sqref="K320">
    <cfRule type="expression" dxfId="6923" priority="6036">
      <formula>INDIRECT("M"&amp;ROW())="PPP"</formula>
    </cfRule>
  </conditionalFormatting>
  <conditionalFormatting sqref="C319:I319 L318:L319 C318:F318 H318:I318">
    <cfRule type="expression" dxfId="6922" priority="6033">
      <formula>INDIRECT("M"&amp;ROW())="Author"</formula>
    </cfRule>
  </conditionalFormatting>
  <conditionalFormatting sqref="C319:I319 L318:L319 C318:F318 H318:I318">
    <cfRule type="expression" dxfId="6921" priority="6029">
      <formula>INDIRECT("M"&amp;ROW())="Office"</formula>
    </cfRule>
    <cfRule type="expression" dxfId="6920" priority="6030">
      <formula>INDIRECT("M"&amp;ROW())="Editor"</formula>
    </cfRule>
    <cfRule type="expression" dxfId="6919" priority="6032">
      <formula>INDIRECT("M"&amp;ROW())="Author"</formula>
    </cfRule>
  </conditionalFormatting>
  <conditionalFormatting sqref="C319:I319 L318:L319 C318:F318 H318:I318">
    <cfRule type="expression" dxfId="6918" priority="6031">
      <formula>INDIRECT("M"&amp;ROW())="PPP"</formula>
    </cfRule>
  </conditionalFormatting>
  <conditionalFormatting sqref="K318:K319">
    <cfRule type="expression" dxfId="6917" priority="6028">
      <formula>INDIRECT("M"&amp;ROW())="Author"</formula>
    </cfRule>
  </conditionalFormatting>
  <conditionalFormatting sqref="K318:K319">
    <cfRule type="expression" dxfId="6916" priority="6024">
      <formula>INDIRECT("M"&amp;ROW())="Office"</formula>
    </cfRule>
    <cfRule type="expression" dxfId="6915" priority="6025">
      <formula>INDIRECT("M"&amp;ROW())="Editor"</formula>
    </cfRule>
    <cfRule type="expression" dxfId="6914" priority="6027">
      <formula>INDIRECT("M"&amp;ROW())="Author"</formula>
    </cfRule>
  </conditionalFormatting>
  <conditionalFormatting sqref="K318:K319">
    <cfRule type="expression" dxfId="6913" priority="6026">
      <formula>INDIRECT("M"&amp;ROW())="PPP"</formula>
    </cfRule>
  </conditionalFormatting>
  <conditionalFormatting sqref="C317:I317 L316:L317 C316:F316 H316:I316">
    <cfRule type="expression" dxfId="6912" priority="6023">
      <formula>INDIRECT("M"&amp;ROW())="Author"</formula>
    </cfRule>
  </conditionalFormatting>
  <conditionalFormatting sqref="C317:I317 L316:L317 C316:F316 H316:I316">
    <cfRule type="expression" dxfId="6911" priority="6019">
      <formula>INDIRECT("M"&amp;ROW())="Office"</formula>
    </cfRule>
    <cfRule type="expression" dxfId="6910" priority="6020">
      <formula>INDIRECT("M"&amp;ROW())="Editor"</formula>
    </cfRule>
    <cfRule type="expression" dxfId="6909" priority="6022">
      <formula>INDIRECT("M"&amp;ROW())="Author"</formula>
    </cfRule>
  </conditionalFormatting>
  <conditionalFormatting sqref="C317:I317 L316:L317 C316:F316 H316:I316">
    <cfRule type="expression" dxfId="6908" priority="6021">
      <formula>INDIRECT("M"&amp;ROW())="PPP"</formula>
    </cfRule>
  </conditionalFormatting>
  <conditionalFormatting sqref="K316:K317">
    <cfRule type="expression" dxfId="6907" priority="6018">
      <formula>INDIRECT("M"&amp;ROW())="Author"</formula>
    </cfRule>
  </conditionalFormatting>
  <conditionalFormatting sqref="K316:K317">
    <cfRule type="expression" dxfId="6906" priority="6014">
      <formula>INDIRECT("M"&amp;ROW())="Office"</formula>
    </cfRule>
    <cfRule type="expression" dxfId="6905" priority="6015">
      <formula>INDIRECT("M"&amp;ROW())="Editor"</formula>
    </cfRule>
    <cfRule type="expression" dxfId="6904" priority="6017">
      <formula>INDIRECT("M"&amp;ROW())="Author"</formula>
    </cfRule>
  </conditionalFormatting>
  <conditionalFormatting sqref="K316:K317">
    <cfRule type="expression" dxfId="6903" priority="6016">
      <formula>INDIRECT("M"&amp;ROW())="PPP"</formula>
    </cfRule>
  </conditionalFormatting>
  <conditionalFormatting sqref="C315:I315 L315">
    <cfRule type="expression" dxfId="6902" priority="6013">
      <formula>INDIRECT("M"&amp;ROW())="Author"</formula>
    </cfRule>
  </conditionalFormatting>
  <conditionalFormatting sqref="C315:I315 L315">
    <cfRule type="expression" dxfId="6901" priority="6009">
      <formula>INDIRECT("M"&amp;ROW())="Office"</formula>
    </cfRule>
    <cfRule type="expression" dxfId="6900" priority="6010">
      <formula>INDIRECT("M"&amp;ROW())="Editor"</formula>
    </cfRule>
    <cfRule type="expression" dxfId="6899" priority="6012">
      <formula>INDIRECT("M"&amp;ROW())="Author"</formula>
    </cfRule>
  </conditionalFormatting>
  <conditionalFormatting sqref="C315:I315 L315">
    <cfRule type="expression" dxfId="6898" priority="6011">
      <formula>INDIRECT("M"&amp;ROW())="PPP"</formula>
    </cfRule>
  </conditionalFormatting>
  <conditionalFormatting sqref="K315">
    <cfRule type="expression" dxfId="6897" priority="6008">
      <formula>INDIRECT("M"&amp;ROW())="Author"</formula>
    </cfRule>
  </conditionalFormatting>
  <conditionalFormatting sqref="K315">
    <cfRule type="expression" dxfId="6896" priority="6004">
      <formula>INDIRECT("M"&amp;ROW())="Office"</formula>
    </cfRule>
    <cfRule type="expression" dxfId="6895" priority="6005">
      <formula>INDIRECT("M"&amp;ROW())="Editor"</formula>
    </cfRule>
    <cfRule type="expression" dxfId="6894" priority="6007">
      <formula>INDIRECT("M"&amp;ROW())="Author"</formula>
    </cfRule>
  </conditionalFormatting>
  <conditionalFormatting sqref="K315">
    <cfRule type="expression" dxfId="6893" priority="6006">
      <formula>INDIRECT("M"&amp;ROW())="PPP"</formula>
    </cfRule>
  </conditionalFormatting>
  <conditionalFormatting sqref="C314:I314 L314">
    <cfRule type="expression" dxfId="6892" priority="6003">
      <formula>INDIRECT("M"&amp;ROW())="Author"</formula>
    </cfRule>
  </conditionalFormatting>
  <conditionalFormatting sqref="C314:I314 L314">
    <cfRule type="expression" dxfId="6891" priority="5999">
      <formula>INDIRECT("M"&amp;ROW())="Office"</formula>
    </cfRule>
    <cfRule type="expression" dxfId="6890" priority="6000">
      <formula>INDIRECT("M"&amp;ROW())="Editor"</formula>
    </cfRule>
    <cfRule type="expression" dxfId="6889" priority="6002">
      <formula>INDIRECT("M"&amp;ROW())="Author"</formula>
    </cfRule>
  </conditionalFormatting>
  <conditionalFormatting sqref="C314:I314 L314">
    <cfRule type="expression" dxfId="6888" priority="6001">
      <formula>INDIRECT("M"&amp;ROW())="PPP"</formula>
    </cfRule>
  </conditionalFormatting>
  <conditionalFormatting sqref="K314">
    <cfRule type="expression" dxfId="6887" priority="5998">
      <formula>INDIRECT("M"&amp;ROW())="Author"</formula>
    </cfRule>
  </conditionalFormatting>
  <conditionalFormatting sqref="K314">
    <cfRule type="expression" dxfId="6886" priority="5994">
      <formula>INDIRECT("M"&amp;ROW())="Office"</formula>
    </cfRule>
    <cfRule type="expression" dxfId="6885" priority="5995">
      <formula>INDIRECT("M"&amp;ROW())="Editor"</formula>
    </cfRule>
    <cfRule type="expression" dxfId="6884" priority="5997">
      <formula>INDIRECT("M"&amp;ROW())="Author"</formula>
    </cfRule>
  </conditionalFormatting>
  <conditionalFormatting sqref="K314">
    <cfRule type="expression" dxfId="6883" priority="5996">
      <formula>INDIRECT("M"&amp;ROW())="PPP"</formula>
    </cfRule>
  </conditionalFormatting>
  <conditionalFormatting sqref="C313:F313 L313 H313:I313">
    <cfRule type="expression" dxfId="6882" priority="5993">
      <formula>INDIRECT("M"&amp;ROW())="Author"</formula>
    </cfRule>
  </conditionalFormatting>
  <conditionalFormatting sqref="C313:F313 L313 H313:I313">
    <cfRule type="expression" dxfId="6881" priority="5989">
      <formula>INDIRECT("M"&amp;ROW())="Office"</formula>
    </cfRule>
    <cfRule type="expression" dxfId="6880" priority="5990">
      <formula>INDIRECT("M"&amp;ROW())="Editor"</formula>
    </cfRule>
    <cfRule type="expression" dxfId="6879" priority="5992">
      <formula>INDIRECT("M"&amp;ROW())="Author"</formula>
    </cfRule>
  </conditionalFormatting>
  <conditionalFormatting sqref="C313:F313 L313 H313:I313">
    <cfRule type="expression" dxfId="6878" priority="5991">
      <formula>INDIRECT("M"&amp;ROW())="PPP"</formula>
    </cfRule>
  </conditionalFormatting>
  <conditionalFormatting sqref="K313">
    <cfRule type="expression" dxfId="6877" priority="5988">
      <formula>INDIRECT("M"&amp;ROW())="Author"</formula>
    </cfRule>
  </conditionalFormatting>
  <conditionalFormatting sqref="K313">
    <cfRule type="expression" dxfId="6876" priority="5984">
      <formula>INDIRECT("M"&amp;ROW())="Office"</formula>
    </cfRule>
    <cfRule type="expression" dxfId="6875" priority="5985">
      <formula>INDIRECT("M"&amp;ROW())="Editor"</formula>
    </cfRule>
    <cfRule type="expression" dxfId="6874" priority="5987">
      <formula>INDIRECT("M"&amp;ROW())="Author"</formula>
    </cfRule>
  </conditionalFormatting>
  <conditionalFormatting sqref="K313">
    <cfRule type="expression" dxfId="6873" priority="5986">
      <formula>INDIRECT("M"&amp;ROW())="PPP"</formula>
    </cfRule>
  </conditionalFormatting>
  <conditionalFormatting sqref="C312:I312 L312">
    <cfRule type="expression" dxfId="6872" priority="5983">
      <formula>INDIRECT("M"&amp;ROW())="Author"</formula>
    </cfRule>
  </conditionalFormatting>
  <conditionalFormatting sqref="C312:I312 L312">
    <cfRule type="expression" dxfId="6871" priority="5979">
      <formula>INDIRECT("M"&amp;ROW())="Office"</formula>
    </cfRule>
    <cfRule type="expression" dxfId="6870" priority="5980">
      <formula>INDIRECT("M"&amp;ROW())="Editor"</formula>
    </cfRule>
    <cfRule type="expression" dxfId="6869" priority="5982">
      <formula>INDIRECT("M"&amp;ROW())="Author"</formula>
    </cfRule>
  </conditionalFormatting>
  <conditionalFormatting sqref="C312:I312 L312">
    <cfRule type="expression" dxfId="6868" priority="5981">
      <formula>INDIRECT("M"&amp;ROW())="PPP"</formula>
    </cfRule>
  </conditionalFormatting>
  <conditionalFormatting sqref="K312">
    <cfRule type="expression" dxfId="6867" priority="5978">
      <formula>INDIRECT("M"&amp;ROW())="Author"</formula>
    </cfRule>
  </conditionalFormatting>
  <conditionalFormatting sqref="K312">
    <cfRule type="expression" dxfId="6866" priority="5974">
      <formula>INDIRECT("M"&amp;ROW())="Office"</formula>
    </cfRule>
    <cfRule type="expression" dxfId="6865" priority="5975">
      <formula>INDIRECT("M"&amp;ROW())="Editor"</formula>
    </cfRule>
    <cfRule type="expression" dxfId="6864" priority="5977">
      <formula>INDIRECT("M"&amp;ROW())="Author"</formula>
    </cfRule>
  </conditionalFormatting>
  <conditionalFormatting sqref="K312">
    <cfRule type="expression" dxfId="6863" priority="5976">
      <formula>INDIRECT("M"&amp;ROW())="PPP"</formula>
    </cfRule>
  </conditionalFormatting>
  <conditionalFormatting sqref="C311:F311 L311 H311:I311">
    <cfRule type="expression" dxfId="6862" priority="5973">
      <formula>INDIRECT("M"&amp;ROW())="Author"</formula>
    </cfRule>
  </conditionalFormatting>
  <conditionalFormatting sqref="C311:F311 L311 H311:I311">
    <cfRule type="expression" dxfId="6861" priority="5969">
      <formula>INDIRECT("M"&amp;ROW())="Office"</formula>
    </cfRule>
    <cfRule type="expression" dxfId="6860" priority="5970">
      <formula>INDIRECT("M"&amp;ROW())="Editor"</formula>
    </cfRule>
    <cfRule type="expression" dxfId="6859" priority="5972">
      <formula>INDIRECT("M"&amp;ROW())="Author"</formula>
    </cfRule>
  </conditionalFormatting>
  <conditionalFormatting sqref="C311:F311 L311 H311:I311">
    <cfRule type="expression" dxfId="6858" priority="5971">
      <formula>INDIRECT("M"&amp;ROW())="PPP"</formula>
    </cfRule>
  </conditionalFormatting>
  <conditionalFormatting sqref="K311">
    <cfRule type="expression" dxfId="6857" priority="5968">
      <formula>INDIRECT("M"&amp;ROW())="Author"</formula>
    </cfRule>
  </conditionalFormatting>
  <conditionalFormatting sqref="K311">
    <cfRule type="expression" dxfId="6856" priority="5964">
      <formula>INDIRECT("M"&amp;ROW())="Office"</formula>
    </cfRule>
    <cfRule type="expression" dxfId="6855" priority="5965">
      <formula>INDIRECT("M"&amp;ROW())="Editor"</formula>
    </cfRule>
    <cfRule type="expression" dxfId="6854" priority="5967">
      <formula>INDIRECT("M"&amp;ROW())="Author"</formula>
    </cfRule>
  </conditionalFormatting>
  <conditionalFormatting sqref="K311">
    <cfRule type="expression" dxfId="6853" priority="5966">
      <formula>INDIRECT("M"&amp;ROW())="PPP"</formula>
    </cfRule>
  </conditionalFormatting>
  <conditionalFormatting sqref="C310:I310 L307:L310 C308:H309 C307:F307 H307">
    <cfRule type="expression" dxfId="6852" priority="5963">
      <formula>INDIRECT("M"&amp;ROW())="Author"</formula>
    </cfRule>
  </conditionalFormatting>
  <conditionalFormatting sqref="C310:I310 L307:L310 C308:H309 C307:F307 H307">
    <cfRule type="expression" dxfId="6851" priority="5959">
      <formula>INDIRECT("M"&amp;ROW())="Office"</formula>
    </cfRule>
    <cfRule type="expression" dxfId="6850" priority="5960">
      <formula>INDIRECT("M"&amp;ROW())="Editor"</formula>
    </cfRule>
    <cfRule type="expression" dxfId="6849" priority="5962">
      <formula>INDIRECT("M"&amp;ROW())="Author"</formula>
    </cfRule>
  </conditionalFormatting>
  <conditionalFormatting sqref="C310:I310 L307:L310 C308:H309 C307:F307 H307">
    <cfRule type="expression" dxfId="6848" priority="5961">
      <formula>INDIRECT("M"&amp;ROW())="PPP"</formula>
    </cfRule>
  </conditionalFormatting>
  <conditionalFormatting sqref="K310">
    <cfRule type="expression" dxfId="6847" priority="5958">
      <formula>INDIRECT("M"&amp;ROW())="Author"</formula>
    </cfRule>
  </conditionalFormatting>
  <conditionalFormatting sqref="K310">
    <cfRule type="expression" dxfId="6846" priority="5954">
      <formula>INDIRECT("M"&amp;ROW())="Office"</formula>
    </cfRule>
    <cfRule type="expression" dxfId="6845" priority="5955">
      <formula>INDIRECT("M"&amp;ROW())="Editor"</formula>
    </cfRule>
    <cfRule type="expression" dxfId="6844" priority="5957">
      <formula>INDIRECT("M"&amp;ROW())="Author"</formula>
    </cfRule>
  </conditionalFormatting>
  <conditionalFormatting sqref="K310">
    <cfRule type="expression" dxfId="6843" priority="5956">
      <formula>INDIRECT("M"&amp;ROW())="PPP"</formula>
    </cfRule>
  </conditionalFormatting>
  <conditionalFormatting sqref="I307:I309">
    <cfRule type="expression" dxfId="6842" priority="5953">
      <formula>INDIRECT("M"&amp;ROW())="Author"</formula>
    </cfRule>
  </conditionalFormatting>
  <conditionalFormatting sqref="I307:I309">
    <cfRule type="expression" dxfId="6841" priority="5949">
      <formula>INDIRECT("M"&amp;ROW())="Office"</formula>
    </cfRule>
    <cfRule type="expression" dxfId="6840" priority="5950">
      <formula>INDIRECT("M"&amp;ROW())="Editor"</formula>
    </cfRule>
    <cfRule type="expression" dxfId="6839" priority="5952">
      <formula>INDIRECT("M"&amp;ROW())="Author"</formula>
    </cfRule>
  </conditionalFormatting>
  <conditionalFormatting sqref="I307:I309">
    <cfRule type="expression" dxfId="6838" priority="5951">
      <formula>INDIRECT("M"&amp;ROW())="PPP"</formula>
    </cfRule>
  </conditionalFormatting>
  <conditionalFormatting sqref="K307:K309">
    <cfRule type="expression" dxfId="6837" priority="5948">
      <formula>INDIRECT("M"&amp;ROW())="Author"</formula>
    </cfRule>
  </conditionalFormatting>
  <conditionalFormatting sqref="K307:K309">
    <cfRule type="expression" dxfId="6836" priority="5944">
      <formula>INDIRECT("M"&amp;ROW())="Office"</formula>
    </cfRule>
    <cfRule type="expression" dxfId="6835" priority="5945">
      <formula>INDIRECT("M"&amp;ROW())="Editor"</formula>
    </cfRule>
    <cfRule type="expression" dxfId="6834" priority="5947">
      <formula>INDIRECT("M"&amp;ROW())="Author"</formula>
    </cfRule>
  </conditionalFormatting>
  <conditionalFormatting sqref="K307:K309">
    <cfRule type="expression" dxfId="6833" priority="5946">
      <formula>INDIRECT("M"&amp;ROW())="PPP"</formula>
    </cfRule>
  </conditionalFormatting>
  <conditionalFormatting sqref="L304:L306 C304:H306">
    <cfRule type="expression" dxfId="6832" priority="5943">
      <formula>INDIRECT("M"&amp;ROW())="Author"</formula>
    </cfRule>
  </conditionalFormatting>
  <conditionalFormatting sqref="L304:L306 C304:H306">
    <cfRule type="expression" dxfId="6831" priority="5939">
      <formula>INDIRECT("M"&amp;ROW())="Office"</formula>
    </cfRule>
    <cfRule type="expression" dxfId="6830" priority="5940">
      <formula>INDIRECT("M"&amp;ROW())="Editor"</formula>
    </cfRule>
    <cfRule type="expression" dxfId="6829" priority="5942">
      <formula>INDIRECT("M"&amp;ROW())="Author"</formula>
    </cfRule>
  </conditionalFormatting>
  <conditionalFormatting sqref="L304:L306 C304:H306">
    <cfRule type="expression" dxfId="6828" priority="5941">
      <formula>INDIRECT("M"&amp;ROW())="PPP"</formula>
    </cfRule>
  </conditionalFormatting>
  <conditionalFormatting sqref="I304:I306">
    <cfRule type="expression" dxfId="6827" priority="5938">
      <formula>INDIRECT("M"&amp;ROW())="Author"</formula>
    </cfRule>
  </conditionalFormatting>
  <conditionalFormatting sqref="I304:I306">
    <cfRule type="expression" dxfId="6826" priority="5934">
      <formula>INDIRECT("M"&amp;ROW())="Office"</formula>
    </cfRule>
    <cfRule type="expression" dxfId="6825" priority="5935">
      <formula>INDIRECT("M"&amp;ROW())="Editor"</formula>
    </cfRule>
    <cfRule type="expression" dxfId="6824" priority="5937">
      <formula>INDIRECT("M"&amp;ROW())="Author"</formula>
    </cfRule>
  </conditionalFormatting>
  <conditionalFormatting sqref="I304:I306">
    <cfRule type="expression" dxfId="6823" priority="5936">
      <formula>INDIRECT("M"&amp;ROW())="PPP"</formula>
    </cfRule>
  </conditionalFormatting>
  <conditionalFormatting sqref="K304:K306">
    <cfRule type="expression" dxfId="6822" priority="5933">
      <formula>INDIRECT("M"&amp;ROW())="Author"</formula>
    </cfRule>
  </conditionalFormatting>
  <conditionalFormatting sqref="K304:K306">
    <cfRule type="expression" dxfId="6821" priority="5929">
      <formula>INDIRECT("M"&amp;ROW())="Office"</formula>
    </cfRule>
    <cfRule type="expression" dxfId="6820" priority="5930">
      <formula>INDIRECT("M"&amp;ROW())="Editor"</formula>
    </cfRule>
    <cfRule type="expression" dxfId="6819" priority="5932">
      <formula>INDIRECT("M"&amp;ROW())="Author"</formula>
    </cfRule>
  </conditionalFormatting>
  <conditionalFormatting sqref="K304:K306">
    <cfRule type="expression" dxfId="6818" priority="5931">
      <formula>INDIRECT("M"&amp;ROW())="PPP"</formula>
    </cfRule>
  </conditionalFormatting>
  <conditionalFormatting sqref="L301:L303 C302:H303 C301:F301 H301">
    <cfRule type="expression" dxfId="6817" priority="5928">
      <formula>INDIRECT("M"&amp;ROW())="Author"</formula>
    </cfRule>
  </conditionalFormatting>
  <conditionalFormatting sqref="L301:L303 C302:H303 C301:F301 H301">
    <cfRule type="expression" dxfId="6816" priority="5924">
      <formula>INDIRECT("M"&amp;ROW())="Office"</formula>
    </cfRule>
    <cfRule type="expression" dxfId="6815" priority="5925">
      <formula>INDIRECT("M"&amp;ROW())="Editor"</formula>
    </cfRule>
    <cfRule type="expression" dxfId="6814" priority="5927">
      <formula>INDIRECT("M"&amp;ROW())="Author"</formula>
    </cfRule>
  </conditionalFormatting>
  <conditionalFormatting sqref="L301:L303 C302:H303 C301:F301 H301">
    <cfRule type="expression" dxfId="6813" priority="5926">
      <formula>INDIRECT("M"&amp;ROW())="PPP"</formula>
    </cfRule>
  </conditionalFormatting>
  <conditionalFormatting sqref="I301:I303">
    <cfRule type="expression" dxfId="6812" priority="5923">
      <formula>INDIRECT("M"&amp;ROW())="Author"</formula>
    </cfRule>
  </conditionalFormatting>
  <conditionalFormatting sqref="I301:I303">
    <cfRule type="expression" dxfId="6811" priority="5919">
      <formula>INDIRECT("M"&amp;ROW())="Office"</formula>
    </cfRule>
    <cfRule type="expression" dxfId="6810" priority="5920">
      <formula>INDIRECT("M"&amp;ROW())="Editor"</formula>
    </cfRule>
    <cfRule type="expression" dxfId="6809" priority="5922">
      <formula>INDIRECT("M"&amp;ROW())="Author"</formula>
    </cfRule>
  </conditionalFormatting>
  <conditionalFormatting sqref="I301:I303">
    <cfRule type="expression" dxfId="6808" priority="5921">
      <formula>INDIRECT("M"&amp;ROW())="PPP"</formula>
    </cfRule>
  </conditionalFormatting>
  <conditionalFormatting sqref="K301:K303">
    <cfRule type="expression" dxfId="6807" priority="5918">
      <formula>INDIRECT("M"&amp;ROW())="Author"</formula>
    </cfRule>
  </conditionalFormatting>
  <conditionalFormatting sqref="K301:K303">
    <cfRule type="expression" dxfId="6806" priority="5914">
      <formula>INDIRECT("M"&amp;ROW())="Office"</formula>
    </cfRule>
    <cfRule type="expression" dxfId="6805" priority="5915">
      <formula>INDIRECT("M"&amp;ROW())="Editor"</formula>
    </cfRule>
    <cfRule type="expression" dxfId="6804" priority="5917">
      <formula>INDIRECT("M"&amp;ROW())="Author"</formula>
    </cfRule>
  </conditionalFormatting>
  <conditionalFormatting sqref="K301:K303">
    <cfRule type="expression" dxfId="6803" priority="5916">
      <formula>INDIRECT("M"&amp;ROW())="PPP"</formula>
    </cfRule>
  </conditionalFormatting>
  <conditionalFormatting sqref="L300 C300:H300">
    <cfRule type="expression" dxfId="6802" priority="5913">
      <formula>INDIRECT("M"&amp;ROW())="Author"</formula>
    </cfRule>
  </conditionalFormatting>
  <conditionalFormatting sqref="L300 C300:H300">
    <cfRule type="expression" dxfId="6801" priority="5909">
      <formula>INDIRECT("M"&amp;ROW())="Office"</formula>
    </cfRule>
    <cfRule type="expression" dxfId="6800" priority="5910">
      <formula>INDIRECT("M"&amp;ROW())="Editor"</formula>
    </cfRule>
    <cfRule type="expression" dxfId="6799" priority="5912">
      <formula>INDIRECT("M"&amp;ROW())="Author"</formula>
    </cfRule>
  </conditionalFormatting>
  <conditionalFormatting sqref="L300 C300:H300">
    <cfRule type="expression" dxfId="6798" priority="5911">
      <formula>INDIRECT("M"&amp;ROW())="PPP"</formula>
    </cfRule>
  </conditionalFormatting>
  <conditionalFormatting sqref="I300">
    <cfRule type="expression" dxfId="6797" priority="5908">
      <formula>INDIRECT("M"&amp;ROW())="Author"</formula>
    </cfRule>
  </conditionalFormatting>
  <conditionalFormatting sqref="I300">
    <cfRule type="expression" dxfId="6796" priority="5904">
      <formula>INDIRECT("M"&amp;ROW())="Office"</formula>
    </cfRule>
    <cfRule type="expression" dxfId="6795" priority="5905">
      <formula>INDIRECT("M"&amp;ROW())="Editor"</formula>
    </cfRule>
    <cfRule type="expression" dxfId="6794" priority="5907">
      <formula>INDIRECT("M"&amp;ROW())="Author"</formula>
    </cfRule>
  </conditionalFormatting>
  <conditionalFormatting sqref="I300">
    <cfRule type="expression" dxfId="6793" priority="5906">
      <formula>INDIRECT("M"&amp;ROW())="PPP"</formula>
    </cfRule>
  </conditionalFormatting>
  <conditionalFormatting sqref="K300">
    <cfRule type="expression" dxfId="6792" priority="5903">
      <formula>INDIRECT("M"&amp;ROW())="Author"</formula>
    </cfRule>
  </conditionalFormatting>
  <conditionalFormatting sqref="K300">
    <cfRule type="expression" dxfId="6791" priority="5899">
      <formula>INDIRECT("M"&amp;ROW())="Office"</formula>
    </cfRule>
    <cfRule type="expression" dxfId="6790" priority="5900">
      <formula>INDIRECT("M"&amp;ROW())="Editor"</formula>
    </cfRule>
    <cfRule type="expression" dxfId="6789" priority="5902">
      <formula>INDIRECT("M"&amp;ROW())="Author"</formula>
    </cfRule>
  </conditionalFormatting>
  <conditionalFormatting sqref="K300">
    <cfRule type="expression" dxfId="6788" priority="5901">
      <formula>INDIRECT("M"&amp;ROW())="PPP"</formula>
    </cfRule>
  </conditionalFormatting>
  <conditionalFormatting sqref="L299 C299:H299">
    <cfRule type="expression" dxfId="6787" priority="5898">
      <formula>INDIRECT("M"&amp;ROW())="Author"</formula>
    </cfRule>
  </conditionalFormatting>
  <conditionalFormatting sqref="L299 C299:H299">
    <cfRule type="expression" dxfId="6786" priority="5894">
      <formula>INDIRECT("M"&amp;ROW())="Office"</formula>
    </cfRule>
    <cfRule type="expression" dxfId="6785" priority="5895">
      <formula>INDIRECT("M"&amp;ROW())="Editor"</formula>
    </cfRule>
    <cfRule type="expression" dxfId="6784" priority="5897">
      <formula>INDIRECT("M"&amp;ROW())="Author"</formula>
    </cfRule>
  </conditionalFormatting>
  <conditionalFormatting sqref="L299 C299:H299">
    <cfRule type="expression" dxfId="6783" priority="5896">
      <formula>INDIRECT("M"&amp;ROW())="PPP"</formula>
    </cfRule>
  </conditionalFormatting>
  <conditionalFormatting sqref="I299">
    <cfRule type="expression" dxfId="6782" priority="5893">
      <formula>INDIRECT("M"&amp;ROW())="Author"</formula>
    </cfRule>
  </conditionalFormatting>
  <conditionalFormatting sqref="I299">
    <cfRule type="expression" dxfId="6781" priority="5889">
      <formula>INDIRECT("M"&amp;ROW())="Office"</formula>
    </cfRule>
    <cfRule type="expression" dxfId="6780" priority="5890">
      <formula>INDIRECT("M"&amp;ROW())="Editor"</formula>
    </cfRule>
    <cfRule type="expression" dxfId="6779" priority="5892">
      <formula>INDIRECT("M"&amp;ROW())="Author"</formula>
    </cfRule>
  </conditionalFormatting>
  <conditionalFormatting sqref="I299">
    <cfRule type="expression" dxfId="6778" priority="5891">
      <formula>INDIRECT("M"&amp;ROW())="PPP"</formula>
    </cfRule>
  </conditionalFormatting>
  <conditionalFormatting sqref="K299">
    <cfRule type="expression" dxfId="6777" priority="5888">
      <formula>INDIRECT("M"&amp;ROW())="Author"</formula>
    </cfRule>
  </conditionalFormatting>
  <conditionalFormatting sqref="K299">
    <cfRule type="expression" dxfId="6776" priority="5884">
      <formula>INDIRECT("M"&amp;ROW())="Office"</formula>
    </cfRule>
    <cfRule type="expression" dxfId="6775" priority="5885">
      <formula>INDIRECT("M"&amp;ROW())="Editor"</formula>
    </cfRule>
    <cfRule type="expression" dxfId="6774" priority="5887">
      <formula>INDIRECT("M"&amp;ROW())="Author"</formula>
    </cfRule>
  </conditionalFormatting>
  <conditionalFormatting sqref="K299">
    <cfRule type="expression" dxfId="6773" priority="5886">
      <formula>INDIRECT("M"&amp;ROW())="PPP"</formula>
    </cfRule>
  </conditionalFormatting>
  <conditionalFormatting sqref="L295:L298 C295:H298">
    <cfRule type="expression" dxfId="6772" priority="5883">
      <formula>INDIRECT("M"&amp;ROW())="Author"</formula>
    </cfRule>
  </conditionalFormatting>
  <conditionalFormatting sqref="L295:L298 C295:H298">
    <cfRule type="expression" dxfId="6771" priority="5879">
      <formula>INDIRECT("M"&amp;ROW())="Office"</formula>
    </cfRule>
    <cfRule type="expression" dxfId="6770" priority="5880">
      <formula>INDIRECT("M"&amp;ROW())="Editor"</formula>
    </cfRule>
    <cfRule type="expression" dxfId="6769" priority="5882">
      <formula>INDIRECT("M"&amp;ROW())="Author"</formula>
    </cfRule>
  </conditionalFormatting>
  <conditionalFormatting sqref="L295:L298 C295:H298">
    <cfRule type="expression" dxfId="6768" priority="5881">
      <formula>INDIRECT("M"&amp;ROW())="PPP"</formula>
    </cfRule>
  </conditionalFormatting>
  <conditionalFormatting sqref="I295:I298">
    <cfRule type="expression" dxfId="6767" priority="5878">
      <formula>INDIRECT("M"&amp;ROW())="Author"</formula>
    </cfRule>
  </conditionalFormatting>
  <conditionalFormatting sqref="I295:I298">
    <cfRule type="expression" dxfId="6766" priority="5874">
      <formula>INDIRECT("M"&amp;ROW())="Office"</formula>
    </cfRule>
    <cfRule type="expression" dxfId="6765" priority="5875">
      <formula>INDIRECT("M"&amp;ROW())="Editor"</formula>
    </cfRule>
    <cfRule type="expression" dxfId="6764" priority="5877">
      <formula>INDIRECT("M"&amp;ROW())="Author"</formula>
    </cfRule>
  </conditionalFormatting>
  <conditionalFormatting sqref="I295:I298">
    <cfRule type="expression" dxfId="6763" priority="5876">
      <formula>INDIRECT("M"&amp;ROW())="PPP"</formula>
    </cfRule>
  </conditionalFormatting>
  <conditionalFormatting sqref="K295:K298">
    <cfRule type="expression" dxfId="6762" priority="5873">
      <formula>INDIRECT("M"&amp;ROW())="Author"</formula>
    </cfRule>
  </conditionalFormatting>
  <conditionalFormatting sqref="K295:K298">
    <cfRule type="expression" dxfId="6761" priority="5869">
      <formula>INDIRECT("M"&amp;ROW())="Office"</formula>
    </cfRule>
    <cfRule type="expression" dxfId="6760" priority="5870">
      <formula>INDIRECT("M"&amp;ROW())="Editor"</formula>
    </cfRule>
    <cfRule type="expression" dxfId="6759" priority="5872">
      <formula>INDIRECT("M"&amp;ROW())="Author"</formula>
    </cfRule>
  </conditionalFormatting>
  <conditionalFormatting sqref="K295:K298">
    <cfRule type="expression" dxfId="6758" priority="5871">
      <formula>INDIRECT("M"&amp;ROW())="PPP"</formula>
    </cfRule>
  </conditionalFormatting>
  <conditionalFormatting sqref="L294 C294:H294">
    <cfRule type="expression" dxfId="6757" priority="5868">
      <formula>INDIRECT("M"&amp;ROW())="Author"</formula>
    </cfRule>
  </conditionalFormatting>
  <conditionalFormatting sqref="L294 C294:H294">
    <cfRule type="expression" dxfId="6756" priority="5864">
      <formula>INDIRECT("M"&amp;ROW())="Office"</formula>
    </cfRule>
    <cfRule type="expression" dxfId="6755" priority="5865">
      <formula>INDIRECT("M"&amp;ROW())="Editor"</formula>
    </cfRule>
    <cfRule type="expression" dxfId="6754" priority="5867">
      <formula>INDIRECT("M"&amp;ROW())="Author"</formula>
    </cfRule>
  </conditionalFormatting>
  <conditionalFormatting sqref="L294 C294:H294">
    <cfRule type="expression" dxfId="6753" priority="5866">
      <formula>INDIRECT("M"&amp;ROW())="PPP"</formula>
    </cfRule>
  </conditionalFormatting>
  <conditionalFormatting sqref="I294">
    <cfRule type="expression" dxfId="6752" priority="5863">
      <formula>INDIRECT("M"&amp;ROW())="Author"</formula>
    </cfRule>
  </conditionalFormatting>
  <conditionalFormatting sqref="I294">
    <cfRule type="expression" dxfId="6751" priority="5859">
      <formula>INDIRECT("M"&amp;ROW())="Office"</formula>
    </cfRule>
    <cfRule type="expression" dxfId="6750" priority="5860">
      <formula>INDIRECT("M"&amp;ROW())="Editor"</formula>
    </cfRule>
    <cfRule type="expression" dxfId="6749" priority="5862">
      <formula>INDIRECT("M"&amp;ROW())="Author"</formula>
    </cfRule>
  </conditionalFormatting>
  <conditionalFormatting sqref="I294">
    <cfRule type="expression" dxfId="6748" priority="5861">
      <formula>INDIRECT("M"&amp;ROW())="PPP"</formula>
    </cfRule>
  </conditionalFormatting>
  <conditionalFormatting sqref="K294">
    <cfRule type="expression" dxfId="6747" priority="5858">
      <formula>INDIRECT("M"&amp;ROW())="Author"</formula>
    </cfRule>
  </conditionalFormatting>
  <conditionalFormatting sqref="K294">
    <cfRule type="expression" dxfId="6746" priority="5854">
      <formula>INDIRECT("M"&amp;ROW())="Office"</formula>
    </cfRule>
    <cfRule type="expression" dxfId="6745" priority="5855">
      <formula>INDIRECT("M"&amp;ROW())="Editor"</formula>
    </cfRule>
    <cfRule type="expression" dxfId="6744" priority="5857">
      <formula>INDIRECT("M"&amp;ROW())="Author"</formula>
    </cfRule>
  </conditionalFormatting>
  <conditionalFormatting sqref="K294">
    <cfRule type="expression" dxfId="6743" priority="5856">
      <formula>INDIRECT("M"&amp;ROW())="PPP"</formula>
    </cfRule>
  </conditionalFormatting>
  <conditionalFormatting sqref="L293 C293:H293">
    <cfRule type="expression" dxfId="6742" priority="5853">
      <formula>INDIRECT("M"&amp;ROW())="Author"</formula>
    </cfRule>
  </conditionalFormatting>
  <conditionalFormatting sqref="L293 C293:H293">
    <cfRule type="expression" dxfId="6741" priority="5849">
      <formula>INDIRECT("M"&amp;ROW())="Office"</formula>
    </cfRule>
    <cfRule type="expression" dxfId="6740" priority="5850">
      <formula>INDIRECT("M"&amp;ROW())="Editor"</formula>
    </cfRule>
    <cfRule type="expression" dxfId="6739" priority="5852">
      <formula>INDIRECT("M"&amp;ROW())="Author"</formula>
    </cfRule>
  </conditionalFormatting>
  <conditionalFormatting sqref="L293 C293:H293">
    <cfRule type="expression" dxfId="6738" priority="5851">
      <formula>INDIRECT("M"&amp;ROW())="PPP"</formula>
    </cfRule>
  </conditionalFormatting>
  <conditionalFormatting sqref="I293">
    <cfRule type="expression" dxfId="6737" priority="5848">
      <formula>INDIRECT("M"&amp;ROW())="Author"</formula>
    </cfRule>
  </conditionalFormatting>
  <conditionalFormatting sqref="I293">
    <cfRule type="expression" dxfId="6736" priority="5844">
      <formula>INDIRECT("M"&amp;ROW())="Office"</formula>
    </cfRule>
    <cfRule type="expression" dxfId="6735" priority="5845">
      <formula>INDIRECT("M"&amp;ROW())="Editor"</formula>
    </cfRule>
    <cfRule type="expression" dxfId="6734" priority="5847">
      <formula>INDIRECT("M"&amp;ROW())="Author"</formula>
    </cfRule>
  </conditionalFormatting>
  <conditionalFormatting sqref="I293">
    <cfRule type="expression" dxfId="6733" priority="5846">
      <formula>INDIRECT("M"&amp;ROW())="PPP"</formula>
    </cfRule>
  </conditionalFormatting>
  <conditionalFormatting sqref="K293">
    <cfRule type="expression" dxfId="6732" priority="5843">
      <formula>INDIRECT("M"&amp;ROW())="Author"</formula>
    </cfRule>
  </conditionalFormatting>
  <conditionalFormatting sqref="K293">
    <cfRule type="expression" dxfId="6731" priority="5839">
      <formula>INDIRECT("M"&amp;ROW())="Office"</formula>
    </cfRule>
    <cfRule type="expression" dxfId="6730" priority="5840">
      <formula>INDIRECT("M"&amp;ROW())="Editor"</formula>
    </cfRule>
    <cfRule type="expression" dxfId="6729" priority="5842">
      <formula>INDIRECT("M"&amp;ROW())="Author"</formula>
    </cfRule>
  </conditionalFormatting>
  <conditionalFormatting sqref="K293">
    <cfRule type="expression" dxfId="6728" priority="5841">
      <formula>INDIRECT("M"&amp;ROW())="PPP"</formula>
    </cfRule>
  </conditionalFormatting>
  <conditionalFormatting sqref="L292 C292:H292">
    <cfRule type="expression" dxfId="6727" priority="5838">
      <formula>INDIRECT("M"&amp;ROW())="Author"</formula>
    </cfRule>
  </conditionalFormatting>
  <conditionalFormatting sqref="L292 C292:H292">
    <cfRule type="expression" dxfId="6726" priority="5834">
      <formula>INDIRECT("M"&amp;ROW())="Office"</formula>
    </cfRule>
    <cfRule type="expression" dxfId="6725" priority="5835">
      <formula>INDIRECT("M"&amp;ROW())="Editor"</formula>
    </cfRule>
    <cfRule type="expression" dxfId="6724" priority="5837">
      <formula>INDIRECT("M"&amp;ROW())="Author"</formula>
    </cfRule>
  </conditionalFormatting>
  <conditionalFormatting sqref="L292 C292:H292">
    <cfRule type="expression" dxfId="6723" priority="5836">
      <formula>INDIRECT("M"&amp;ROW())="PPP"</formula>
    </cfRule>
  </conditionalFormatting>
  <conditionalFormatting sqref="I292">
    <cfRule type="expression" dxfId="6722" priority="5833">
      <formula>INDIRECT("M"&amp;ROW())="Author"</formula>
    </cfRule>
  </conditionalFormatting>
  <conditionalFormatting sqref="I292">
    <cfRule type="expression" dxfId="6721" priority="5829">
      <formula>INDIRECT("M"&amp;ROW())="Office"</formula>
    </cfRule>
    <cfRule type="expression" dxfId="6720" priority="5830">
      <formula>INDIRECT("M"&amp;ROW())="Editor"</formula>
    </cfRule>
    <cfRule type="expression" dxfId="6719" priority="5832">
      <formula>INDIRECT("M"&amp;ROW())="Author"</formula>
    </cfRule>
  </conditionalFormatting>
  <conditionalFormatting sqref="I292">
    <cfRule type="expression" dxfId="6718" priority="5831">
      <formula>INDIRECT("M"&amp;ROW())="PPP"</formula>
    </cfRule>
  </conditionalFormatting>
  <conditionalFormatting sqref="K292">
    <cfRule type="expression" dxfId="6717" priority="5828">
      <formula>INDIRECT("M"&amp;ROW())="Author"</formula>
    </cfRule>
  </conditionalFormatting>
  <conditionalFormatting sqref="K292">
    <cfRule type="expression" dxfId="6716" priority="5824">
      <formula>INDIRECT("M"&amp;ROW())="Office"</formula>
    </cfRule>
    <cfRule type="expression" dxfId="6715" priority="5825">
      <formula>INDIRECT("M"&amp;ROW())="Editor"</formula>
    </cfRule>
    <cfRule type="expression" dxfId="6714" priority="5827">
      <formula>INDIRECT("M"&amp;ROW())="Author"</formula>
    </cfRule>
  </conditionalFormatting>
  <conditionalFormatting sqref="K292">
    <cfRule type="expression" dxfId="6713" priority="5826">
      <formula>INDIRECT("M"&amp;ROW())="PPP"</formula>
    </cfRule>
  </conditionalFormatting>
  <conditionalFormatting sqref="L291 C291:H291">
    <cfRule type="expression" dxfId="6712" priority="5823">
      <formula>INDIRECT("M"&amp;ROW())="Author"</formula>
    </cfRule>
  </conditionalFormatting>
  <conditionalFormatting sqref="L291 C291:H291">
    <cfRule type="expression" dxfId="6711" priority="5819">
      <formula>INDIRECT("M"&amp;ROW())="Office"</formula>
    </cfRule>
    <cfRule type="expression" dxfId="6710" priority="5820">
      <formula>INDIRECT("M"&amp;ROW())="Editor"</formula>
    </cfRule>
    <cfRule type="expression" dxfId="6709" priority="5822">
      <formula>INDIRECT("M"&amp;ROW())="Author"</formula>
    </cfRule>
  </conditionalFormatting>
  <conditionalFormatting sqref="L291 C291:H291">
    <cfRule type="expression" dxfId="6708" priority="5821">
      <formula>INDIRECT("M"&amp;ROW())="PPP"</formula>
    </cfRule>
  </conditionalFormatting>
  <conditionalFormatting sqref="I291">
    <cfRule type="expression" dxfId="6707" priority="5818">
      <formula>INDIRECT("M"&amp;ROW())="Author"</formula>
    </cfRule>
  </conditionalFormatting>
  <conditionalFormatting sqref="I291">
    <cfRule type="expression" dxfId="6706" priority="5814">
      <formula>INDIRECT("M"&amp;ROW())="Office"</formula>
    </cfRule>
    <cfRule type="expression" dxfId="6705" priority="5815">
      <formula>INDIRECT("M"&amp;ROW())="Editor"</formula>
    </cfRule>
    <cfRule type="expression" dxfId="6704" priority="5817">
      <formula>INDIRECT("M"&amp;ROW())="Author"</formula>
    </cfRule>
  </conditionalFormatting>
  <conditionalFormatting sqref="I291">
    <cfRule type="expression" dxfId="6703" priority="5816">
      <formula>INDIRECT("M"&amp;ROW())="PPP"</formula>
    </cfRule>
  </conditionalFormatting>
  <conditionalFormatting sqref="K291">
    <cfRule type="expression" dxfId="6702" priority="5813">
      <formula>INDIRECT("M"&amp;ROW())="Author"</formula>
    </cfRule>
  </conditionalFormatting>
  <conditionalFormatting sqref="K291">
    <cfRule type="expression" dxfId="6701" priority="5809">
      <formula>INDIRECT("M"&amp;ROW())="Office"</formula>
    </cfRule>
    <cfRule type="expression" dxfId="6700" priority="5810">
      <formula>INDIRECT("M"&amp;ROW())="Editor"</formula>
    </cfRule>
    <cfRule type="expression" dxfId="6699" priority="5812">
      <formula>INDIRECT("M"&amp;ROW())="Author"</formula>
    </cfRule>
  </conditionalFormatting>
  <conditionalFormatting sqref="K291">
    <cfRule type="expression" dxfId="6698" priority="5811">
      <formula>INDIRECT("M"&amp;ROW())="PPP"</formula>
    </cfRule>
  </conditionalFormatting>
  <conditionalFormatting sqref="L290 C290:F290 H290">
    <cfRule type="expression" dxfId="6697" priority="5808">
      <formula>INDIRECT("M"&amp;ROW())="Author"</formula>
    </cfRule>
  </conditionalFormatting>
  <conditionalFormatting sqref="L290 C290:F290 H290">
    <cfRule type="expression" dxfId="6696" priority="5804">
      <formula>INDIRECT("M"&amp;ROW())="Office"</formula>
    </cfRule>
    <cfRule type="expression" dxfId="6695" priority="5805">
      <formula>INDIRECT("M"&amp;ROW())="Editor"</formula>
    </cfRule>
    <cfRule type="expression" dxfId="6694" priority="5807">
      <formula>INDIRECT("M"&amp;ROW())="Author"</formula>
    </cfRule>
  </conditionalFormatting>
  <conditionalFormatting sqref="L290 C290:F290 H290">
    <cfRule type="expression" dxfId="6693" priority="5806">
      <formula>INDIRECT("M"&amp;ROW())="PPP"</formula>
    </cfRule>
  </conditionalFormatting>
  <conditionalFormatting sqref="I290">
    <cfRule type="expression" dxfId="6692" priority="5803">
      <formula>INDIRECT("M"&amp;ROW())="Author"</formula>
    </cfRule>
  </conditionalFormatting>
  <conditionalFormatting sqref="I290">
    <cfRule type="expression" dxfId="6691" priority="5799">
      <formula>INDIRECT("M"&amp;ROW())="Office"</formula>
    </cfRule>
    <cfRule type="expression" dxfId="6690" priority="5800">
      <formula>INDIRECT("M"&amp;ROW())="Editor"</formula>
    </cfRule>
    <cfRule type="expression" dxfId="6689" priority="5802">
      <formula>INDIRECT("M"&amp;ROW())="Author"</formula>
    </cfRule>
  </conditionalFormatting>
  <conditionalFormatting sqref="I290">
    <cfRule type="expression" dxfId="6688" priority="5801">
      <formula>INDIRECT("M"&amp;ROW())="PPP"</formula>
    </cfRule>
  </conditionalFormatting>
  <conditionalFormatting sqref="K290">
    <cfRule type="expression" dxfId="6687" priority="5798">
      <formula>INDIRECT("M"&amp;ROW())="Author"</formula>
    </cfRule>
  </conditionalFormatting>
  <conditionalFormatting sqref="K290">
    <cfRule type="expression" dxfId="6686" priority="5794">
      <formula>INDIRECT("M"&amp;ROW())="Office"</formula>
    </cfRule>
    <cfRule type="expression" dxfId="6685" priority="5795">
      <formula>INDIRECT("M"&amp;ROW())="Editor"</formula>
    </cfRule>
    <cfRule type="expression" dxfId="6684" priority="5797">
      <formula>INDIRECT("M"&amp;ROW())="Author"</formula>
    </cfRule>
  </conditionalFormatting>
  <conditionalFormatting sqref="K290">
    <cfRule type="expression" dxfId="6683" priority="5796">
      <formula>INDIRECT("M"&amp;ROW())="PPP"</formula>
    </cfRule>
  </conditionalFormatting>
  <conditionalFormatting sqref="L289 C289:H289">
    <cfRule type="expression" dxfId="6682" priority="5793">
      <formula>INDIRECT("M"&amp;ROW())="Author"</formula>
    </cfRule>
  </conditionalFormatting>
  <conditionalFormatting sqref="L289 C289:H289">
    <cfRule type="expression" dxfId="6681" priority="5789">
      <formula>INDIRECT("M"&amp;ROW())="Office"</formula>
    </cfRule>
    <cfRule type="expression" dxfId="6680" priority="5790">
      <formula>INDIRECT("M"&amp;ROW())="Editor"</formula>
    </cfRule>
    <cfRule type="expression" dxfId="6679" priority="5792">
      <formula>INDIRECT("M"&amp;ROW())="Author"</formula>
    </cfRule>
  </conditionalFormatting>
  <conditionalFormatting sqref="L289 C289:H289">
    <cfRule type="expression" dxfId="6678" priority="5791">
      <formula>INDIRECT("M"&amp;ROW())="PPP"</formula>
    </cfRule>
  </conditionalFormatting>
  <conditionalFormatting sqref="I289">
    <cfRule type="expression" dxfId="6677" priority="5788">
      <formula>INDIRECT("M"&amp;ROW())="Author"</formula>
    </cfRule>
  </conditionalFormatting>
  <conditionalFormatting sqref="I289">
    <cfRule type="expression" dxfId="6676" priority="5784">
      <formula>INDIRECT("M"&amp;ROW())="Office"</formula>
    </cfRule>
    <cfRule type="expression" dxfId="6675" priority="5785">
      <formula>INDIRECT("M"&amp;ROW())="Editor"</formula>
    </cfRule>
    <cfRule type="expression" dxfId="6674" priority="5787">
      <formula>INDIRECT("M"&amp;ROW())="Author"</formula>
    </cfRule>
  </conditionalFormatting>
  <conditionalFormatting sqref="I289">
    <cfRule type="expression" dxfId="6673" priority="5786">
      <formula>INDIRECT("M"&amp;ROW())="PPP"</formula>
    </cfRule>
  </conditionalFormatting>
  <conditionalFormatting sqref="K289">
    <cfRule type="expression" dxfId="6672" priority="5783">
      <formula>INDIRECT("M"&amp;ROW())="Author"</formula>
    </cfRule>
  </conditionalFormatting>
  <conditionalFormatting sqref="K289">
    <cfRule type="expression" dxfId="6671" priority="5779">
      <formula>INDIRECT("M"&amp;ROW())="Office"</formula>
    </cfRule>
    <cfRule type="expression" dxfId="6670" priority="5780">
      <formula>INDIRECT("M"&amp;ROW())="Editor"</formula>
    </cfRule>
    <cfRule type="expression" dxfId="6669" priority="5782">
      <formula>INDIRECT("M"&amp;ROW())="Author"</formula>
    </cfRule>
  </conditionalFormatting>
  <conditionalFormatting sqref="K289">
    <cfRule type="expression" dxfId="6668" priority="5781">
      <formula>INDIRECT("M"&amp;ROW())="PPP"</formula>
    </cfRule>
  </conditionalFormatting>
  <conditionalFormatting sqref="L288 C288:H288">
    <cfRule type="expression" dxfId="6667" priority="5778">
      <formula>INDIRECT("M"&amp;ROW())="Author"</formula>
    </cfRule>
  </conditionalFormatting>
  <conditionalFormatting sqref="L288 C288:H288">
    <cfRule type="expression" dxfId="6666" priority="5774">
      <formula>INDIRECT("M"&amp;ROW())="Office"</formula>
    </cfRule>
    <cfRule type="expression" dxfId="6665" priority="5775">
      <formula>INDIRECT("M"&amp;ROW())="Editor"</formula>
    </cfRule>
    <cfRule type="expression" dxfId="6664" priority="5777">
      <formula>INDIRECT("M"&amp;ROW())="Author"</formula>
    </cfRule>
  </conditionalFormatting>
  <conditionalFormatting sqref="L288 C288:H288">
    <cfRule type="expression" dxfId="6663" priority="5776">
      <formula>INDIRECT("M"&amp;ROW())="PPP"</formula>
    </cfRule>
  </conditionalFormatting>
  <conditionalFormatting sqref="I288">
    <cfRule type="expression" dxfId="6662" priority="5773">
      <formula>INDIRECT("M"&amp;ROW())="Author"</formula>
    </cfRule>
  </conditionalFormatting>
  <conditionalFormatting sqref="I288">
    <cfRule type="expression" dxfId="6661" priority="5769">
      <formula>INDIRECT("M"&amp;ROW())="Office"</formula>
    </cfRule>
    <cfRule type="expression" dxfId="6660" priority="5770">
      <formula>INDIRECT("M"&amp;ROW())="Editor"</formula>
    </cfRule>
    <cfRule type="expression" dxfId="6659" priority="5772">
      <formula>INDIRECT("M"&amp;ROW())="Author"</formula>
    </cfRule>
  </conditionalFormatting>
  <conditionalFormatting sqref="I288">
    <cfRule type="expression" dxfId="6658" priority="5771">
      <formula>INDIRECT("M"&amp;ROW())="PPP"</formula>
    </cfRule>
  </conditionalFormatting>
  <conditionalFormatting sqref="K288">
    <cfRule type="expression" dxfId="6657" priority="5768">
      <formula>INDIRECT("M"&amp;ROW())="Author"</formula>
    </cfRule>
  </conditionalFormatting>
  <conditionalFormatting sqref="K288">
    <cfRule type="expression" dxfId="6656" priority="5764">
      <formula>INDIRECT("M"&amp;ROW())="Office"</formula>
    </cfRule>
    <cfRule type="expression" dxfId="6655" priority="5765">
      <formula>INDIRECT("M"&amp;ROW())="Editor"</formula>
    </cfRule>
    <cfRule type="expression" dxfId="6654" priority="5767">
      <formula>INDIRECT("M"&amp;ROW())="Author"</formula>
    </cfRule>
  </conditionalFormatting>
  <conditionalFormatting sqref="K288">
    <cfRule type="expression" dxfId="6653" priority="5766">
      <formula>INDIRECT("M"&amp;ROW())="PPP"</formula>
    </cfRule>
  </conditionalFormatting>
  <conditionalFormatting sqref="L287 C287:H287">
    <cfRule type="expression" dxfId="6652" priority="5763">
      <formula>INDIRECT("M"&amp;ROW())="Author"</formula>
    </cfRule>
  </conditionalFormatting>
  <conditionalFormatting sqref="L287 C287:H287">
    <cfRule type="expression" dxfId="6651" priority="5759">
      <formula>INDIRECT("M"&amp;ROW())="Office"</formula>
    </cfRule>
    <cfRule type="expression" dxfId="6650" priority="5760">
      <formula>INDIRECT("M"&amp;ROW())="Editor"</formula>
    </cfRule>
    <cfRule type="expression" dxfId="6649" priority="5762">
      <formula>INDIRECT("M"&amp;ROW())="Author"</formula>
    </cfRule>
  </conditionalFormatting>
  <conditionalFormatting sqref="L287 C287:H287">
    <cfRule type="expression" dxfId="6648" priority="5761">
      <formula>INDIRECT("M"&amp;ROW())="PPP"</formula>
    </cfRule>
  </conditionalFormatting>
  <conditionalFormatting sqref="I287">
    <cfRule type="expression" dxfId="6647" priority="5758">
      <formula>INDIRECT("M"&amp;ROW())="Author"</formula>
    </cfRule>
  </conditionalFormatting>
  <conditionalFormatting sqref="I287">
    <cfRule type="expression" dxfId="6646" priority="5754">
      <formula>INDIRECT("M"&amp;ROW())="Office"</formula>
    </cfRule>
    <cfRule type="expression" dxfId="6645" priority="5755">
      <formula>INDIRECT("M"&amp;ROW())="Editor"</formula>
    </cfRule>
    <cfRule type="expression" dxfId="6644" priority="5757">
      <formula>INDIRECT("M"&amp;ROW())="Author"</formula>
    </cfRule>
  </conditionalFormatting>
  <conditionalFormatting sqref="I287">
    <cfRule type="expression" dxfId="6643" priority="5756">
      <formula>INDIRECT("M"&amp;ROW())="PPP"</formula>
    </cfRule>
  </conditionalFormatting>
  <conditionalFormatting sqref="K287">
    <cfRule type="expression" dxfId="6642" priority="5753">
      <formula>INDIRECT("M"&amp;ROW())="Author"</formula>
    </cfRule>
  </conditionalFormatting>
  <conditionalFormatting sqref="K287">
    <cfRule type="expression" dxfId="6641" priority="5749">
      <formula>INDIRECT("M"&amp;ROW())="Office"</formula>
    </cfRule>
    <cfRule type="expression" dxfId="6640" priority="5750">
      <formula>INDIRECT("M"&amp;ROW())="Editor"</formula>
    </cfRule>
    <cfRule type="expression" dxfId="6639" priority="5752">
      <formula>INDIRECT("M"&amp;ROW())="Author"</formula>
    </cfRule>
  </conditionalFormatting>
  <conditionalFormatting sqref="K287">
    <cfRule type="expression" dxfId="6638" priority="5751">
      <formula>INDIRECT("M"&amp;ROW())="PPP"</formula>
    </cfRule>
  </conditionalFormatting>
  <conditionalFormatting sqref="L286 C286:H286">
    <cfRule type="expression" dxfId="6637" priority="5748">
      <formula>INDIRECT("M"&amp;ROW())="Author"</formula>
    </cfRule>
  </conditionalFormatting>
  <conditionalFormatting sqref="L286 C286:H286">
    <cfRule type="expression" dxfId="6636" priority="5744">
      <formula>INDIRECT("M"&amp;ROW())="Office"</formula>
    </cfRule>
    <cfRule type="expression" dxfId="6635" priority="5745">
      <formula>INDIRECT("M"&amp;ROW())="Editor"</formula>
    </cfRule>
    <cfRule type="expression" dxfId="6634" priority="5747">
      <formula>INDIRECT("M"&amp;ROW())="Author"</formula>
    </cfRule>
  </conditionalFormatting>
  <conditionalFormatting sqref="L286 C286:H286">
    <cfRule type="expression" dxfId="6633" priority="5746">
      <formula>INDIRECT("M"&amp;ROW())="PPP"</formula>
    </cfRule>
  </conditionalFormatting>
  <conditionalFormatting sqref="I286">
    <cfRule type="expression" dxfId="6632" priority="5743">
      <formula>INDIRECT("M"&amp;ROW())="Author"</formula>
    </cfRule>
  </conditionalFormatting>
  <conditionalFormatting sqref="I286">
    <cfRule type="expression" dxfId="6631" priority="5739">
      <formula>INDIRECT("M"&amp;ROW())="Office"</formula>
    </cfRule>
    <cfRule type="expression" dxfId="6630" priority="5740">
      <formula>INDIRECT("M"&amp;ROW())="Editor"</formula>
    </cfRule>
    <cfRule type="expression" dxfId="6629" priority="5742">
      <formula>INDIRECT("M"&amp;ROW())="Author"</formula>
    </cfRule>
  </conditionalFormatting>
  <conditionalFormatting sqref="I286">
    <cfRule type="expression" dxfId="6628" priority="5741">
      <formula>INDIRECT("M"&amp;ROW())="PPP"</formula>
    </cfRule>
  </conditionalFormatting>
  <conditionalFormatting sqref="K286">
    <cfRule type="expression" dxfId="6627" priority="5738">
      <formula>INDIRECT("M"&amp;ROW())="Author"</formula>
    </cfRule>
  </conditionalFormatting>
  <conditionalFormatting sqref="K286">
    <cfRule type="expression" dxfId="6626" priority="5734">
      <formula>INDIRECT("M"&amp;ROW())="Office"</formula>
    </cfRule>
    <cfRule type="expression" dxfId="6625" priority="5735">
      <formula>INDIRECT("M"&amp;ROW())="Editor"</formula>
    </cfRule>
    <cfRule type="expression" dxfId="6624" priority="5737">
      <formula>INDIRECT("M"&amp;ROW())="Author"</formula>
    </cfRule>
  </conditionalFormatting>
  <conditionalFormatting sqref="K286">
    <cfRule type="expression" dxfId="6623" priority="5736">
      <formula>INDIRECT("M"&amp;ROW())="PPP"</formula>
    </cfRule>
  </conditionalFormatting>
  <conditionalFormatting sqref="L283:L285 C284:H285 C283:F283 H283">
    <cfRule type="expression" dxfId="6622" priority="5733">
      <formula>INDIRECT("M"&amp;ROW())="Author"</formula>
    </cfRule>
  </conditionalFormatting>
  <conditionalFormatting sqref="L283:L285 C284:H285 C283:F283 H283">
    <cfRule type="expression" dxfId="6621" priority="5729">
      <formula>INDIRECT("M"&amp;ROW())="Office"</formula>
    </cfRule>
    <cfRule type="expression" dxfId="6620" priority="5730">
      <formula>INDIRECT("M"&amp;ROW())="Editor"</formula>
    </cfRule>
    <cfRule type="expression" dxfId="6619" priority="5732">
      <formula>INDIRECT("M"&amp;ROW())="Author"</formula>
    </cfRule>
  </conditionalFormatting>
  <conditionalFormatting sqref="L283:L285 C284:H285 C283:F283 H283">
    <cfRule type="expression" dxfId="6618" priority="5731">
      <formula>INDIRECT("M"&amp;ROW())="PPP"</formula>
    </cfRule>
  </conditionalFormatting>
  <conditionalFormatting sqref="I283:I285">
    <cfRule type="expression" dxfId="6617" priority="5728">
      <formula>INDIRECT("M"&amp;ROW())="Author"</formula>
    </cfRule>
  </conditionalFormatting>
  <conditionalFormatting sqref="I283:I285">
    <cfRule type="expression" dxfId="6616" priority="5724">
      <formula>INDIRECT("M"&amp;ROW())="Office"</formula>
    </cfRule>
    <cfRule type="expression" dxfId="6615" priority="5725">
      <formula>INDIRECT("M"&amp;ROW())="Editor"</formula>
    </cfRule>
    <cfRule type="expression" dxfId="6614" priority="5727">
      <formula>INDIRECT("M"&amp;ROW())="Author"</formula>
    </cfRule>
  </conditionalFormatting>
  <conditionalFormatting sqref="I283:I285">
    <cfRule type="expression" dxfId="6613" priority="5726">
      <formula>INDIRECT("M"&amp;ROW())="PPP"</formula>
    </cfRule>
  </conditionalFormatting>
  <conditionalFormatting sqref="K283:K285">
    <cfRule type="expression" dxfId="6612" priority="5723">
      <formula>INDIRECT("M"&amp;ROW())="Author"</formula>
    </cfRule>
  </conditionalFormatting>
  <conditionalFormatting sqref="K283:K285">
    <cfRule type="expression" dxfId="6611" priority="5719">
      <formula>INDIRECT("M"&amp;ROW())="Office"</formula>
    </cfRule>
    <cfRule type="expression" dxfId="6610" priority="5720">
      <formula>INDIRECT("M"&amp;ROW())="Editor"</formula>
    </cfRule>
    <cfRule type="expression" dxfId="6609" priority="5722">
      <formula>INDIRECT("M"&amp;ROW())="Author"</formula>
    </cfRule>
  </conditionalFormatting>
  <conditionalFormatting sqref="K283:K285">
    <cfRule type="expression" dxfId="6608" priority="5721">
      <formula>INDIRECT("M"&amp;ROW())="PPP"</formula>
    </cfRule>
  </conditionalFormatting>
  <conditionalFormatting sqref="L282 C282:H282">
    <cfRule type="expression" dxfId="6607" priority="5718">
      <formula>INDIRECT("M"&amp;ROW())="Author"</formula>
    </cfRule>
  </conditionalFormatting>
  <conditionalFormatting sqref="L282 C282:H282">
    <cfRule type="expression" dxfId="6606" priority="5714">
      <formula>INDIRECT("M"&amp;ROW())="Office"</formula>
    </cfRule>
    <cfRule type="expression" dxfId="6605" priority="5715">
      <formula>INDIRECT("M"&amp;ROW())="Editor"</formula>
    </cfRule>
    <cfRule type="expression" dxfId="6604" priority="5717">
      <formula>INDIRECT("M"&amp;ROW())="Author"</formula>
    </cfRule>
  </conditionalFormatting>
  <conditionalFormatting sqref="L282 C282:H282">
    <cfRule type="expression" dxfId="6603" priority="5716">
      <formula>INDIRECT("M"&amp;ROW())="PPP"</formula>
    </cfRule>
  </conditionalFormatting>
  <conditionalFormatting sqref="I282">
    <cfRule type="expression" dxfId="6602" priority="5713">
      <formula>INDIRECT("M"&amp;ROW())="Author"</formula>
    </cfRule>
  </conditionalFormatting>
  <conditionalFormatting sqref="I282">
    <cfRule type="expression" dxfId="6601" priority="5709">
      <formula>INDIRECT("M"&amp;ROW())="Office"</formula>
    </cfRule>
    <cfRule type="expression" dxfId="6600" priority="5710">
      <formula>INDIRECT("M"&amp;ROW())="Editor"</formula>
    </cfRule>
    <cfRule type="expression" dxfId="6599" priority="5712">
      <formula>INDIRECT("M"&amp;ROW())="Author"</formula>
    </cfRule>
  </conditionalFormatting>
  <conditionalFormatting sqref="I282">
    <cfRule type="expression" dxfId="6598" priority="5711">
      <formula>INDIRECT("M"&amp;ROW())="PPP"</formula>
    </cfRule>
  </conditionalFormatting>
  <conditionalFormatting sqref="K282">
    <cfRule type="expression" dxfId="6597" priority="5708">
      <formula>INDIRECT("M"&amp;ROW())="Author"</formula>
    </cfRule>
  </conditionalFormatting>
  <conditionalFormatting sqref="K282">
    <cfRule type="expression" dxfId="6596" priority="5704">
      <formula>INDIRECT("M"&amp;ROW())="Office"</formula>
    </cfRule>
    <cfRule type="expression" dxfId="6595" priority="5705">
      <formula>INDIRECT("M"&amp;ROW())="Editor"</formula>
    </cfRule>
    <cfRule type="expression" dxfId="6594" priority="5707">
      <formula>INDIRECT("M"&amp;ROW())="Author"</formula>
    </cfRule>
  </conditionalFormatting>
  <conditionalFormatting sqref="K282">
    <cfRule type="expression" dxfId="6593" priority="5706">
      <formula>INDIRECT("M"&amp;ROW())="PPP"</formula>
    </cfRule>
  </conditionalFormatting>
  <conditionalFormatting sqref="L279:L281 C279:H281">
    <cfRule type="expression" dxfId="6592" priority="5688">
      <formula>INDIRECT("M"&amp;ROW())="Author"</formula>
    </cfRule>
  </conditionalFormatting>
  <conditionalFormatting sqref="L279:L281 C279:H281">
    <cfRule type="expression" dxfId="6591" priority="5684">
      <formula>INDIRECT("M"&amp;ROW())="Office"</formula>
    </cfRule>
    <cfRule type="expression" dxfId="6590" priority="5685">
      <formula>INDIRECT("M"&amp;ROW())="Editor"</formula>
    </cfRule>
    <cfRule type="expression" dxfId="6589" priority="5687">
      <formula>INDIRECT("M"&amp;ROW())="Author"</formula>
    </cfRule>
  </conditionalFormatting>
  <conditionalFormatting sqref="L279:L281 C279:H281">
    <cfRule type="expression" dxfId="6588" priority="5686">
      <formula>INDIRECT("M"&amp;ROW())="PPP"</formula>
    </cfRule>
  </conditionalFormatting>
  <conditionalFormatting sqref="I279:I281">
    <cfRule type="expression" dxfId="6587" priority="5683">
      <formula>INDIRECT("M"&amp;ROW())="Author"</formula>
    </cfRule>
  </conditionalFormatting>
  <conditionalFormatting sqref="I279:I281">
    <cfRule type="expression" dxfId="6586" priority="5679">
      <formula>INDIRECT("M"&amp;ROW())="Office"</formula>
    </cfRule>
    <cfRule type="expression" dxfId="6585" priority="5680">
      <formula>INDIRECT("M"&amp;ROW())="Editor"</formula>
    </cfRule>
    <cfRule type="expression" dxfId="6584" priority="5682">
      <formula>INDIRECT("M"&amp;ROW())="Author"</formula>
    </cfRule>
  </conditionalFormatting>
  <conditionalFormatting sqref="I279:I281">
    <cfRule type="expression" dxfId="6583" priority="5681">
      <formula>INDIRECT("M"&amp;ROW())="PPP"</formula>
    </cfRule>
  </conditionalFormatting>
  <conditionalFormatting sqref="K279:K281">
    <cfRule type="expression" dxfId="6582" priority="5678">
      <formula>INDIRECT("M"&amp;ROW())="Author"</formula>
    </cfRule>
  </conditionalFormatting>
  <conditionalFormatting sqref="K279:K281">
    <cfRule type="expression" dxfId="6581" priority="5674">
      <formula>INDIRECT("M"&amp;ROW())="Office"</formula>
    </cfRule>
    <cfRule type="expression" dxfId="6580" priority="5675">
      <formula>INDIRECT("M"&amp;ROW())="Editor"</formula>
    </cfRule>
    <cfRule type="expression" dxfId="6579" priority="5677">
      <formula>INDIRECT("M"&amp;ROW())="Author"</formula>
    </cfRule>
  </conditionalFormatting>
  <conditionalFormatting sqref="K279:K281">
    <cfRule type="expression" dxfId="6578" priority="5676">
      <formula>INDIRECT("M"&amp;ROW())="PPP"</formula>
    </cfRule>
  </conditionalFormatting>
  <conditionalFormatting sqref="L278 C278:H278">
    <cfRule type="expression" dxfId="6577" priority="5673">
      <formula>INDIRECT("M"&amp;ROW())="Author"</formula>
    </cfRule>
  </conditionalFormatting>
  <conditionalFormatting sqref="L278 C278:H278">
    <cfRule type="expression" dxfId="6576" priority="5669">
      <formula>INDIRECT("M"&amp;ROW())="Office"</formula>
    </cfRule>
    <cfRule type="expression" dxfId="6575" priority="5670">
      <formula>INDIRECT("M"&amp;ROW())="Editor"</formula>
    </cfRule>
    <cfRule type="expression" dxfId="6574" priority="5672">
      <formula>INDIRECT("M"&amp;ROW())="Author"</formula>
    </cfRule>
  </conditionalFormatting>
  <conditionalFormatting sqref="L278 C278:H278">
    <cfRule type="expression" dxfId="6573" priority="5671">
      <formula>INDIRECT("M"&amp;ROW())="PPP"</formula>
    </cfRule>
  </conditionalFormatting>
  <conditionalFormatting sqref="I278">
    <cfRule type="expression" dxfId="6572" priority="5668">
      <formula>INDIRECT("M"&amp;ROW())="Author"</formula>
    </cfRule>
  </conditionalFormatting>
  <conditionalFormatting sqref="I278">
    <cfRule type="expression" dxfId="6571" priority="5664">
      <formula>INDIRECT("M"&amp;ROW())="Office"</formula>
    </cfRule>
    <cfRule type="expression" dxfId="6570" priority="5665">
      <formula>INDIRECT("M"&amp;ROW())="Editor"</formula>
    </cfRule>
    <cfRule type="expression" dxfId="6569" priority="5667">
      <formula>INDIRECT("M"&amp;ROW())="Author"</formula>
    </cfRule>
  </conditionalFormatting>
  <conditionalFormatting sqref="I278">
    <cfRule type="expression" dxfId="6568" priority="5666">
      <formula>INDIRECT("M"&amp;ROW())="PPP"</formula>
    </cfRule>
  </conditionalFormatting>
  <conditionalFormatting sqref="K278">
    <cfRule type="expression" dxfId="6567" priority="5663">
      <formula>INDIRECT("M"&amp;ROW())="Author"</formula>
    </cfRule>
  </conditionalFormatting>
  <conditionalFormatting sqref="K278">
    <cfRule type="expression" dxfId="6566" priority="5659">
      <formula>INDIRECT("M"&amp;ROW())="Office"</formula>
    </cfRule>
    <cfRule type="expression" dxfId="6565" priority="5660">
      <formula>INDIRECT("M"&amp;ROW())="Editor"</formula>
    </cfRule>
    <cfRule type="expression" dxfId="6564" priority="5662">
      <formula>INDIRECT("M"&amp;ROW())="Author"</formula>
    </cfRule>
  </conditionalFormatting>
  <conditionalFormatting sqref="K278">
    <cfRule type="expression" dxfId="6563" priority="5661">
      <formula>INDIRECT("M"&amp;ROW())="PPP"</formula>
    </cfRule>
  </conditionalFormatting>
  <conditionalFormatting sqref="L277 C277:H277">
    <cfRule type="expression" dxfId="6562" priority="5658">
      <formula>INDIRECT("M"&amp;ROW())="Author"</formula>
    </cfRule>
  </conditionalFormatting>
  <conditionalFormatting sqref="L277 C277:H277">
    <cfRule type="expression" dxfId="6561" priority="5654">
      <formula>INDIRECT("M"&amp;ROW())="Office"</formula>
    </cfRule>
    <cfRule type="expression" dxfId="6560" priority="5655">
      <formula>INDIRECT("M"&amp;ROW())="Editor"</formula>
    </cfRule>
    <cfRule type="expression" dxfId="6559" priority="5657">
      <formula>INDIRECT("M"&amp;ROW())="Author"</formula>
    </cfRule>
  </conditionalFormatting>
  <conditionalFormatting sqref="L277 C277:H277">
    <cfRule type="expression" dxfId="6558" priority="5656">
      <formula>INDIRECT("M"&amp;ROW())="PPP"</formula>
    </cfRule>
  </conditionalFormatting>
  <conditionalFormatting sqref="I277">
    <cfRule type="expression" dxfId="6557" priority="5653">
      <formula>INDIRECT("M"&amp;ROW())="Author"</formula>
    </cfRule>
  </conditionalFormatting>
  <conditionalFormatting sqref="I277">
    <cfRule type="expression" dxfId="6556" priority="5649">
      <formula>INDIRECT("M"&amp;ROW())="Office"</formula>
    </cfRule>
    <cfRule type="expression" dxfId="6555" priority="5650">
      <formula>INDIRECT("M"&amp;ROW())="Editor"</formula>
    </cfRule>
    <cfRule type="expression" dxfId="6554" priority="5652">
      <formula>INDIRECT("M"&amp;ROW())="Author"</formula>
    </cfRule>
  </conditionalFormatting>
  <conditionalFormatting sqref="I277">
    <cfRule type="expression" dxfId="6553" priority="5651">
      <formula>INDIRECT("M"&amp;ROW())="PPP"</formula>
    </cfRule>
  </conditionalFormatting>
  <conditionalFormatting sqref="K277">
    <cfRule type="expression" dxfId="6552" priority="5648">
      <formula>INDIRECT("M"&amp;ROW())="Author"</formula>
    </cfRule>
  </conditionalFormatting>
  <conditionalFormatting sqref="K277">
    <cfRule type="expression" dxfId="6551" priority="5644">
      <formula>INDIRECT("M"&amp;ROW())="Office"</formula>
    </cfRule>
    <cfRule type="expression" dxfId="6550" priority="5645">
      <formula>INDIRECT("M"&amp;ROW())="Editor"</formula>
    </cfRule>
    <cfRule type="expression" dxfId="6549" priority="5647">
      <formula>INDIRECT("M"&amp;ROW())="Author"</formula>
    </cfRule>
  </conditionalFormatting>
  <conditionalFormatting sqref="K277">
    <cfRule type="expression" dxfId="6548" priority="5646">
      <formula>INDIRECT("M"&amp;ROW())="PPP"</formula>
    </cfRule>
  </conditionalFormatting>
  <conditionalFormatting sqref="L276 C276:H276">
    <cfRule type="expression" dxfId="6547" priority="5643">
      <formula>INDIRECT("M"&amp;ROW())="Author"</formula>
    </cfRule>
  </conditionalFormatting>
  <conditionalFormatting sqref="L276 C276:H276">
    <cfRule type="expression" dxfId="6546" priority="5638">
      <formula>INDIRECT("M"&amp;ROW())="Office"</formula>
    </cfRule>
    <cfRule type="expression" dxfId="6545" priority="5639">
      <formula>INDIRECT("M"&amp;ROW())="Editor"</formula>
    </cfRule>
    <cfRule type="expression" dxfId="6544" priority="5641">
      <formula>INDIRECT("M"&amp;ROW())="Author"</formula>
    </cfRule>
  </conditionalFormatting>
  <conditionalFormatting sqref="L276 C276:H276">
    <cfRule type="expression" dxfId="6543" priority="5640">
      <formula>INDIRECT("M"&amp;ROW())="PPP"</formula>
    </cfRule>
  </conditionalFormatting>
  <conditionalFormatting sqref="I276">
    <cfRule type="expression" dxfId="6542" priority="5637">
      <formula>INDIRECT("M"&amp;ROW())="Author"</formula>
    </cfRule>
  </conditionalFormatting>
  <conditionalFormatting sqref="I276">
    <cfRule type="expression" dxfId="6541" priority="5633">
      <formula>INDIRECT("M"&amp;ROW())="Office"</formula>
    </cfRule>
    <cfRule type="expression" dxfId="6540" priority="5634">
      <formula>INDIRECT("M"&amp;ROW())="Editor"</formula>
    </cfRule>
    <cfRule type="expression" dxfId="6539" priority="5636">
      <formula>INDIRECT("M"&amp;ROW())="Author"</formula>
    </cfRule>
  </conditionalFormatting>
  <conditionalFormatting sqref="I276">
    <cfRule type="expression" dxfId="6538" priority="5635">
      <formula>INDIRECT("M"&amp;ROW())="PPP"</formula>
    </cfRule>
  </conditionalFormatting>
  <conditionalFormatting sqref="K276">
    <cfRule type="expression" dxfId="6537" priority="5632">
      <formula>INDIRECT("M"&amp;ROW())="Author"</formula>
    </cfRule>
  </conditionalFormatting>
  <conditionalFormatting sqref="K276">
    <cfRule type="expression" dxfId="6536" priority="5628">
      <formula>INDIRECT("M"&amp;ROW())="Office"</formula>
    </cfRule>
    <cfRule type="expression" dxfId="6535" priority="5629">
      <formula>INDIRECT("M"&amp;ROW())="Editor"</formula>
    </cfRule>
    <cfRule type="expression" dxfId="6534" priority="5631">
      <formula>INDIRECT("M"&amp;ROW())="Author"</formula>
    </cfRule>
  </conditionalFormatting>
  <conditionalFormatting sqref="K276">
    <cfRule type="expression" dxfId="6533" priority="5630">
      <formula>INDIRECT("M"&amp;ROW())="PPP"</formula>
    </cfRule>
  </conditionalFormatting>
  <conditionalFormatting sqref="L272:L275 C272:H272 C275:H275 C273:F274 H273:H274">
    <cfRule type="expression" dxfId="6532" priority="5627">
      <formula>INDIRECT("M"&amp;ROW())="Author"</formula>
    </cfRule>
  </conditionalFormatting>
  <conditionalFormatting sqref="L272:L275 C272:H272 C275:H275 C273:F274 H273:H274">
    <cfRule type="expression" dxfId="6531" priority="5623">
      <formula>INDIRECT("M"&amp;ROW())="Office"</formula>
    </cfRule>
    <cfRule type="expression" dxfId="6530" priority="5624">
      <formula>INDIRECT("M"&amp;ROW())="Editor"</formula>
    </cfRule>
    <cfRule type="expression" dxfId="6529" priority="5626">
      <formula>INDIRECT("M"&amp;ROW())="Author"</formula>
    </cfRule>
  </conditionalFormatting>
  <conditionalFormatting sqref="L272:L275 C272:H272 C275:H275 C273:F274 H273:H274">
    <cfRule type="expression" dxfId="6528" priority="5625">
      <formula>INDIRECT("M"&amp;ROW())="PPP"</formula>
    </cfRule>
  </conditionalFormatting>
  <conditionalFormatting sqref="I272:I275">
    <cfRule type="expression" dxfId="6527" priority="5622">
      <formula>INDIRECT("M"&amp;ROW())="Author"</formula>
    </cfRule>
  </conditionalFormatting>
  <conditionalFormatting sqref="I272:I275">
    <cfRule type="expression" dxfId="6526" priority="5618">
      <formula>INDIRECT("M"&amp;ROW())="Office"</formula>
    </cfRule>
    <cfRule type="expression" dxfId="6525" priority="5619">
      <formula>INDIRECT("M"&amp;ROW())="Editor"</formula>
    </cfRule>
    <cfRule type="expression" dxfId="6524" priority="5621">
      <formula>INDIRECT("M"&amp;ROW())="Author"</formula>
    </cfRule>
  </conditionalFormatting>
  <conditionalFormatting sqref="I272:I275">
    <cfRule type="expression" dxfId="6523" priority="5620">
      <formula>INDIRECT("M"&amp;ROW())="PPP"</formula>
    </cfRule>
  </conditionalFormatting>
  <conditionalFormatting sqref="K272:K275">
    <cfRule type="expression" dxfId="6522" priority="5617">
      <formula>INDIRECT("M"&amp;ROW())="Author"</formula>
    </cfRule>
  </conditionalFormatting>
  <conditionalFormatting sqref="K272:K275">
    <cfRule type="expression" dxfId="6521" priority="5613">
      <formula>INDIRECT("M"&amp;ROW())="Office"</formula>
    </cfRule>
    <cfRule type="expression" dxfId="6520" priority="5614">
      <formula>INDIRECT("M"&amp;ROW())="Editor"</formula>
    </cfRule>
    <cfRule type="expression" dxfId="6519" priority="5616">
      <formula>INDIRECT("M"&amp;ROW())="Author"</formula>
    </cfRule>
  </conditionalFormatting>
  <conditionalFormatting sqref="K272:K275">
    <cfRule type="expression" dxfId="6518" priority="5615">
      <formula>INDIRECT("M"&amp;ROW())="PPP"</formula>
    </cfRule>
  </conditionalFormatting>
  <conditionalFormatting sqref="L267:L270 C267:H269 C270:F270 H270">
    <cfRule type="expression" dxfId="6517" priority="5612">
      <formula>INDIRECT("M"&amp;ROW())="Author"</formula>
    </cfRule>
  </conditionalFormatting>
  <conditionalFormatting sqref="L267:L270 C267:H269 C270:F270 H270">
    <cfRule type="expression" dxfId="6516" priority="5608">
      <formula>INDIRECT("M"&amp;ROW())="Office"</formula>
    </cfRule>
    <cfRule type="expression" dxfId="6515" priority="5609">
      <formula>INDIRECT("M"&amp;ROW())="Editor"</formula>
    </cfRule>
    <cfRule type="expression" dxfId="6514" priority="5611">
      <formula>INDIRECT("M"&amp;ROW())="Author"</formula>
    </cfRule>
  </conditionalFormatting>
  <conditionalFormatting sqref="L267:L270 C267:H269 C270:F270 H270">
    <cfRule type="expression" dxfId="6513" priority="5610">
      <formula>INDIRECT("M"&amp;ROW())="PPP"</formula>
    </cfRule>
  </conditionalFormatting>
  <conditionalFormatting sqref="I267:I270">
    <cfRule type="expression" dxfId="6512" priority="5607">
      <formula>INDIRECT("M"&amp;ROW())="Author"</formula>
    </cfRule>
  </conditionalFormatting>
  <conditionalFormatting sqref="I267:I270">
    <cfRule type="expression" dxfId="6511" priority="5603">
      <formula>INDIRECT("M"&amp;ROW())="Office"</formula>
    </cfRule>
    <cfRule type="expression" dxfId="6510" priority="5604">
      <formula>INDIRECT("M"&amp;ROW())="Editor"</formula>
    </cfRule>
    <cfRule type="expression" dxfId="6509" priority="5606">
      <formula>INDIRECT("M"&amp;ROW())="Author"</formula>
    </cfRule>
  </conditionalFormatting>
  <conditionalFormatting sqref="I267:I270">
    <cfRule type="expression" dxfId="6508" priority="5605">
      <formula>INDIRECT("M"&amp;ROW())="PPP"</formula>
    </cfRule>
  </conditionalFormatting>
  <conditionalFormatting sqref="K267:K270">
    <cfRule type="expression" dxfId="6507" priority="5602">
      <formula>INDIRECT("M"&amp;ROW())="Author"</formula>
    </cfRule>
  </conditionalFormatting>
  <conditionalFormatting sqref="K267:K270">
    <cfRule type="expression" dxfId="6506" priority="5598">
      <formula>INDIRECT("M"&amp;ROW())="Office"</formula>
    </cfRule>
    <cfRule type="expression" dxfId="6505" priority="5599">
      <formula>INDIRECT("M"&amp;ROW())="Editor"</formula>
    </cfRule>
    <cfRule type="expression" dxfId="6504" priority="5601">
      <formula>INDIRECT("M"&amp;ROW())="Author"</formula>
    </cfRule>
  </conditionalFormatting>
  <conditionalFormatting sqref="K267:K270">
    <cfRule type="expression" dxfId="6503" priority="5600">
      <formula>INDIRECT("M"&amp;ROW())="PPP"</formula>
    </cfRule>
  </conditionalFormatting>
  <conditionalFormatting sqref="L266 C266:H266">
    <cfRule type="expression" dxfId="6502" priority="5597">
      <formula>INDIRECT("M"&amp;ROW())="Author"</formula>
    </cfRule>
  </conditionalFormatting>
  <conditionalFormatting sqref="L266 C266:H266">
    <cfRule type="expression" dxfId="6501" priority="5593">
      <formula>INDIRECT("M"&amp;ROW())="Office"</formula>
    </cfRule>
    <cfRule type="expression" dxfId="6500" priority="5594">
      <formula>INDIRECT("M"&amp;ROW())="Editor"</formula>
    </cfRule>
    <cfRule type="expression" dxfId="6499" priority="5596">
      <formula>INDIRECT("M"&amp;ROW())="Author"</formula>
    </cfRule>
  </conditionalFormatting>
  <conditionalFormatting sqref="L266 C266:H266">
    <cfRule type="expression" dxfId="6498" priority="5595">
      <formula>INDIRECT("M"&amp;ROW())="PPP"</formula>
    </cfRule>
  </conditionalFormatting>
  <conditionalFormatting sqref="I266">
    <cfRule type="expression" dxfId="6497" priority="5592">
      <formula>INDIRECT("M"&amp;ROW())="Author"</formula>
    </cfRule>
  </conditionalFormatting>
  <conditionalFormatting sqref="I266">
    <cfRule type="expression" dxfId="6496" priority="5588">
      <formula>INDIRECT("M"&amp;ROW())="Office"</formula>
    </cfRule>
    <cfRule type="expression" dxfId="6495" priority="5589">
      <formula>INDIRECT("M"&amp;ROW())="Editor"</formula>
    </cfRule>
    <cfRule type="expression" dxfId="6494" priority="5591">
      <formula>INDIRECT("M"&amp;ROW())="Author"</formula>
    </cfRule>
  </conditionalFormatting>
  <conditionalFormatting sqref="I266">
    <cfRule type="expression" dxfId="6493" priority="5590">
      <formula>INDIRECT("M"&amp;ROW())="PPP"</formula>
    </cfRule>
  </conditionalFormatting>
  <conditionalFormatting sqref="K266">
    <cfRule type="expression" dxfId="6492" priority="5587">
      <formula>INDIRECT("M"&amp;ROW())="Author"</formula>
    </cfRule>
  </conditionalFormatting>
  <conditionalFormatting sqref="K266">
    <cfRule type="expression" dxfId="6491" priority="5583">
      <formula>INDIRECT("M"&amp;ROW())="Office"</formula>
    </cfRule>
    <cfRule type="expression" dxfId="6490" priority="5584">
      <formula>INDIRECT("M"&amp;ROW())="Editor"</formula>
    </cfRule>
    <cfRule type="expression" dxfId="6489" priority="5586">
      <formula>INDIRECT("M"&amp;ROW())="Author"</formula>
    </cfRule>
  </conditionalFormatting>
  <conditionalFormatting sqref="K266">
    <cfRule type="expression" dxfId="6488" priority="5585">
      <formula>INDIRECT("M"&amp;ROW())="PPP"</formula>
    </cfRule>
  </conditionalFormatting>
  <conditionalFormatting sqref="L265 C265:H265">
    <cfRule type="expression" dxfId="6487" priority="5582">
      <formula>INDIRECT("M"&amp;ROW())="Author"</formula>
    </cfRule>
  </conditionalFormatting>
  <conditionalFormatting sqref="L265 C265:H265">
    <cfRule type="expression" dxfId="6486" priority="5578">
      <formula>INDIRECT("M"&amp;ROW())="Office"</formula>
    </cfRule>
    <cfRule type="expression" dxfId="6485" priority="5579">
      <formula>INDIRECT("M"&amp;ROW())="Editor"</formula>
    </cfRule>
    <cfRule type="expression" dxfId="6484" priority="5581">
      <formula>INDIRECT("M"&amp;ROW())="Author"</formula>
    </cfRule>
  </conditionalFormatting>
  <conditionalFormatting sqref="L265 C265:H265">
    <cfRule type="expression" dxfId="6483" priority="5580">
      <formula>INDIRECT("M"&amp;ROW())="PPP"</formula>
    </cfRule>
  </conditionalFormatting>
  <conditionalFormatting sqref="I265">
    <cfRule type="expression" dxfId="6482" priority="5577">
      <formula>INDIRECT("M"&amp;ROW())="Author"</formula>
    </cfRule>
  </conditionalFormatting>
  <conditionalFormatting sqref="I265">
    <cfRule type="expression" dxfId="6481" priority="5573">
      <formula>INDIRECT("M"&amp;ROW())="Office"</formula>
    </cfRule>
    <cfRule type="expression" dxfId="6480" priority="5574">
      <formula>INDIRECT("M"&amp;ROW())="Editor"</formula>
    </cfRule>
    <cfRule type="expression" dxfId="6479" priority="5576">
      <formula>INDIRECT("M"&amp;ROW())="Author"</formula>
    </cfRule>
  </conditionalFormatting>
  <conditionalFormatting sqref="I265">
    <cfRule type="expression" dxfId="6478" priority="5575">
      <formula>INDIRECT("M"&amp;ROW())="PPP"</formula>
    </cfRule>
  </conditionalFormatting>
  <conditionalFormatting sqref="K265">
    <cfRule type="expression" dxfId="6477" priority="5572">
      <formula>INDIRECT("M"&amp;ROW())="Author"</formula>
    </cfRule>
  </conditionalFormatting>
  <conditionalFormatting sqref="K265">
    <cfRule type="expression" dxfId="6476" priority="5568">
      <formula>INDIRECT("M"&amp;ROW())="Office"</formula>
    </cfRule>
    <cfRule type="expression" dxfId="6475" priority="5569">
      <formula>INDIRECT("M"&amp;ROW())="Editor"</formula>
    </cfRule>
    <cfRule type="expression" dxfId="6474" priority="5571">
      <formula>INDIRECT("M"&amp;ROW())="Author"</formula>
    </cfRule>
  </conditionalFormatting>
  <conditionalFormatting sqref="K265">
    <cfRule type="expression" dxfId="6473" priority="5570">
      <formula>INDIRECT("M"&amp;ROW())="PPP"</formula>
    </cfRule>
  </conditionalFormatting>
  <conditionalFormatting sqref="L264 C264:H264">
    <cfRule type="expression" dxfId="6472" priority="5567">
      <formula>INDIRECT("M"&amp;ROW())="Author"</formula>
    </cfRule>
  </conditionalFormatting>
  <conditionalFormatting sqref="L264 C264:H264">
    <cfRule type="expression" dxfId="6471" priority="5563">
      <formula>INDIRECT("M"&amp;ROW())="Office"</formula>
    </cfRule>
    <cfRule type="expression" dxfId="6470" priority="5564">
      <formula>INDIRECT("M"&amp;ROW())="Editor"</formula>
    </cfRule>
    <cfRule type="expression" dxfId="6469" priority="5566">
      <formula>INDIRECT("M"&amp;ROW())="Author"</formula>
    </cfRule>
  </conditionalFormatting>
  <conditionalFormatting sqref="L264 C264:H264">
    <cfRule type="expression" dxfId="6468" priority="5565">
      <formula>INDIRECT("M"&amp;ROW())="PPP"</formula>
    </cfRule>
  </conditionalFormatting>
  <conditionalFormatting sqref="I264">
    <cfRule type="expression" dxfId="6467" priority="5562">
      <formula>INDIRECT("M"&amp;ROW())="Author"</formula>
    </cfRule>
  </conditionalFormatting>
  <conditionalFormatting sqref="I264">
    <cfRule type="expression" dxfId="6466" priority="5558">
      <formula>INDIRECT("M"&amp;ROW())="Office"</formula>
    </cfRule>
    <cfRule type="expression" dxfId="6465" priority="5559">
      <formula>INDIRECT("M"&amp;ROW())="Editor"</formula>
    </cfRule>
    <cfRule type="expression" dxfId="6464" priority="5561">
      <formula>INDIRECT("M"&amp;ROW())="Author"</formula>
    </cfRule>
  </conditionalFormatting>
  <conditionalFormatting sqref="I264">
    <cfRule type="expression" dxfId="6463" priority="5560">
      <formula>INDIRECT("M"&amp;ROW())="PPP"</formula>
    </cfRule>
  </conditionalFormatting>
  <conditionalFormatting sqref="K264">
    <cfRule type="expression" dxfId="6462" priority="5557">
      <formula>INDIRECT("M"&amp;ROW())="Author"</formula>
    </cfRule>
  </conditionalFormatting>
  <conditionalFormatting sqref="K264">
    <cfRule type="expression" dxfId="6461" priority="5553">
      <formula>INDIRECT("M"&amp;ROW())="Office"</formula>
    </cfRule>
    <cfRule type="expression" dxfId="6460" priority="5554">
      <formula>INDIRECT("M"&amp;ROW())="Editor"</formula>
    </cfRule>
    <cfRule type="expression" dxfId="6459" priority="5556">
      <formula>INDIRECT("M"&amp;ROW())="Author"</formula>
    </cfRule>
  </conditionalFormatting>
  <conditionalFormatting sqref="K264">
    <cfRule type="expression" dxfId="6458" priority="5555">
      <formula>INDIRECT("M"&amp;ROW())="PPP"</formula>
    </cfRule>
  </conditionalFormatting>
  <conditionalFormatting sqref="L263 C263:H263">
    <cfRule type="expression" dxfId="6457" priority="5552">
      <formula>INDIRECT("M"&amp;ROW())="Author"</formula>
    </cfRule>
  </conditionalFormatting>
  <conditionalFormatting sqref="L263 C263:H263">
    <cfRule type="expression" dxfId="6456" priority="5548">
      <formula>INDIRECT("M"&amp;ROW())="Office"</formula>
    </cfRule>
    <cfRule type="expression" dxfId="6455" priority="5549">
      <formula>INDIRECT("M"&amp;ROW())="Editor"</formula>
    </cfRule>
    <cfRule type="expression" dxfId="6454" priority="5551">
      <formula>INDIRECT("M"&amp;ROW())="Author"</formula>
    </cfRule>
  </conditionalFormatting>
  <conditionalFormatting sqref="L263 C263:H263">
    <cfRule type="expression" dxfId="6453" priority="5550">
      <formula>INDIRECT("M"&amp;ROW())="PPP"</formula>
    </cfRule>
  </conditionalFormatting>
  <conditionalFormatting sqref="I263">
    <cfRule type="expression" dxfId="6452" priority="5547">
      <formula>INDIRECT("M"&amp;ROW())="Author"</formula>
    </cfRule>
  </conditionalFormatting>
  <conditionalFormatting sqref="I263">
    <cfRule type="expression" dxfId="6451" priority="5543">
      <formula>INDIRECT("M"&amp;ROW())="Office"</formula>
    </cfRule>
    <cfRule type="expression" dxfId="6450" priority="5544">
      <formula>INDIRECT("M"&amp;ROW())="Editor"</formula>
    </cfRule>
    <cfRule type="expression" dxfId="6449" priority="5546">
      <formula>INDIRECT("M"&amp;ROW())="Author"</formula>
    </cfRule>
  </conditionalFormatting>
  <conditionalFormatting sqref="I263">
    <cfRule type="expression" dxfId="6448" priority="5545">
      <formula>INDIRECT("M"&amp;ROW())="PPP"</formula>
    </cfRule>
  </conditionalFormatting>
  <conditionalFormatting sqref="K263">
    <cfRule type="expression" dxfId="6447" priority="5542">
      <formula>INDIRECT("M"&amp;ROW())="Author"</formula>
    </cfRule>
  </conditionalFormatting>
  <conditionalFormatting sqref="K263">
    <cfRule type="expression" dxfId="6446" priority="5538">
      <formula>INDIRECT("M"&amp;ROW())="Office"</formula>
    </cfRule>
    <cfRule type="expression" dxfId="6445" priority="5539">
      <formula>INDIRECT("M"&amp;ROW())="Editor"</formula>
    </cfRule>
    <cfRule type="expression" dxfId="6444" priority="5541">
      <formula>INDIRECT("M"&amp;ROW())="Author"</formula>
    </cfRule>
  </conditionalFormatting>
  <conditionalFormatting sqref="K263">
    <cfRule type="expression" dxfId="6443" priority="5540">
      <formula>INDIRECT("M"&amp;ROW())="PPP"</formula>
    </cfRule>
  </conditionalFormatting>
  <conditionalFormatting sqref="L262 C262:H262">
    <cfRule type="expression" dxfId="6442" priority="5537">
      <formula>INDIRECT("M"&amp;ROW())="Author"</formula>
    </cfRule>
  </conditionalFormatting>
  <conditionalFormatting sqref="L262 C262:H262">
    <cfRule type="expression" dxfId="6441" priority="5533">
      <formula>INDIRECT("M"&amp;ROW())="Office"</formula>
    </cfRule>
    <cfRule type="expression" dxfId="6440" priority="5534">
      <formula>INDIRECT("M"&amp;ROW())="Editor"</formula>
    </cfRule>
    <cfRule type="expression" dxfId="6439" priority="5536">
      <formula>INDIRECT("M"&amp;ROW())="Author"</formula>
    </cfRule>
  </conditionalFormatting>
  <conditionalFormatting sqref="L262 C262:H262">
    <cfRule type="expression" dxfId="6438" priority="5535">
      <formula>INDIRECT("M"&amp;ROW())="PPP"</formula>
    </cfRule>
  </conditionalFormatting>
  <conditionalFormatting sqref="I262">
    <cfRule type="expression" dxfId="6437" priority="5532">
      <formula>INDIRECT("M"&amp;ROW())="Author"</formula>
    </cfRule>
  </conditionalFormatting>
  <conditionalFormatting sqref="I262">
    <cfRule type="expression" dxfId="6436" priority="5528">
      <formula>INDIRECT("M"&amp;ROW())="Office"</formula>
    </cfRule>
    <cfRule type="expression" dxfId="6435" priority="5529">
      <formula>INDIRECT("M"&amp;ROW())="Editor"</formula>
    </cfRule>
    <cfRule type="expression" dxfId="6434" priority="5531">
      <formula>INDIRECT("M"&amp;ROW())="Author"</formula>
    </cfRule>
  </conditionalFormatting>
  <conditionalFormatting sqref="I262">
    <cfRule type="expression" dxfId="6433" priority="5530">
      <formula>INDIRECT("M"&amp;ROW())="PPP"</formula>
    </cfRule>
  </conditionalFormatting>
  <conditionalFormatting sqref="K262">
    <cfRule type="expression" dxfId="6432" priority="5527">
      <formula>INDIRECT("M"&amp;ROW())="Author"</formula>
    </cfRule>
  </conditionalFormatting>
  <conditionalFormatting sqref="K262">
    <cfRule type="expression" dxfId="6431" priority="5523">
      <formula>INDIRECT("M"&amp;ROW())="Office"</formula>
    </cfRule>
    <cfRule type="expression" dxfId="6430" priority="5524">
      <formula>INDIRECT("M"&amp;ROW())="Editor"</formula>
    </cfRule>
    <cfRule type="expression" dxfId="6429" priority="5526">
      <formula>INDIRECT("M"&amp;ROW())="Author"</formula>
    </cfRule>
  </conditionalFormatting>
  <conditionalFormatting sqref="K262">
    <cfRule type="expression" dxfId="6428" priority="5525">
      <formula>INDIRECT("M"&amp;ROW())="PPP"</formula>
    </cfRule>
  </conditionalFormatting>
  <conditionalFormatting sqref="L261 C261:H261">
    <cfRule type="expression" dxfId="6427" priority="5522">
      <formula>INDIRECT("M"&amp;ROW())="Author"</formula>
    </cfRule>
  </conditionalFormatting>
  <conditionalFormatting sqref="L261 C261:H261">
    <cfRule type="expression" dxfId="6426" priority="5518">
      <formula>INDIRECT("M"&amp;ROW())="Office"</formula>
    </cfRule>
    <cfRule type="expression" dxfId="6425" priority="5519">
      <formula>INDIRECT("M"&amp;ROW())="Editor"</formula>
    </cfRule>
    <cfRule type="expression" dxfId="6424" priority="5521">
      <formula>INDIRECT("M"&amp;ROW())="Author"</formula>
    </cfRule>
  </conditionalFormatting>
  <conditionalFormatting sqref="L261 C261:H261">
    <cfRule type="expression" dxfId="6423" priority="5520">
      <formula>INDIRECT("M"&amp;ROW())="PPP"</formula>
    </cfRule>
  </conditionalFormatting>
  <conditionalFormatting sqref="I261">
    <cfRule type="expression" dxfId="6422" priority="5517">
      <formula>INDIRECT("M"&amp;ROW())="Author"</formula>
    </cfRule>
  </conditionalFormatting>
  <conditionalFormatting sqref="I261">
    <cfRule type="expression" dxfId="6421" priority="5513">
      <formula>INDIRECT("M"&amp;ROW())="Office"</formula>
    </cfRule>
    <cfRule type="expression" dxfId="6420" priority="5514">
      <formula>INDIRECT("M"&amp;ROW())="Editor"</formula>
    </cfRule>
    <cfRule type="expression" dxfId="6419" priority="5516">
      <formula>INDIRECT("M"&amp;ROW())="Author"</formula>
    </cfRule>
  </conditionalFormatting>
  <conditionalFormatting sqref="I261">
    <cfRule type="expression" dxfId="6418" priority="5515">
      <formula>INDIRECT("M"&amp;ROW())="PPP"</formula>
    </cfRule>
  </conditionalFormatting>
  <conditionalFormatting sqref="K261">
    <cfRule type="expression" dxfId="6417" priority="5512">
      <formula>INDIRECT("M"&amp;ROW())="Author"</formula>
    </cfRule>
  </conditionalFormatting>
  <conditionalFormatting sqref="K261">
    <cfRule type="expression" dxfId="6416" priority="5508">
      <formula>INDIRECT("M"&amp;ROW())="Office"</formula>
    </cfRule>
    <cfRule type="expression" dxfId="6415" priority="5509">
      <formula>INDIRECT("M"&amp;ROW())="Editor"</formula>
    </cfRule>
    <cfRule type="expression" dxfId="6414" priority="5511">
      <formula>INDIRECT("M"&amp;ROW())="Author"</formula>
    </cfRule>
  </conditionalFormatting>
  <conditionalFormatting sqref="K261">
    <cfRule type="expression" dxfId="6413" priority="5510">
      <formula>INDIRECT("M"&amp;ROW())="PPP"</formula>
    </cfRule>
  </conditionalFormatting>
  <conditionalFormatting sqref="L260 C260:H260">
    <cfRule type="expression" dxfId="6412" priority="5507">
      <formula>INDIRECT("M"&amp;ROW())="Author"</formula>
    </cfRule>
  </conditionalFormatting>
  <conditionalFormatting sqref="L260 C260:H260">
    <cfRule type="expression" dxfId="6411" priority="5503">
      <formula>INDIRECT("M"&amp;ROW())="Office"</formula>
    </cfRule>
    <cfRule type="expression" dxfId="6410" priority="5504">
      <formula>INDIRECT("M"&amp;ROW())="Editor"</formula>
    </cfRule>
    <cfRule type="expression" dxfId="6409" priority="5506">
      <formula>INDIRECT("M"&amp;ROW())="Author"</formula>
    </cfRule>
  </conditionalFormatting>
  <conditionalFormatting sqref="L260 C260:H260">
    <cfRule type="expression" dxfId="6408" priority="5505">
      <formula>INDIRECT("M"&amp;ROW())="PPP"</formula>
    </cfRule>
  </conditionalFormatting>
  <conditionalFormatting sqref="I260">
    <cfRule type="expression" dxfId="6407" priority="5502">
      <formula>INDIRECT("M"&amp;ROW())="Author"</formula>
    </cfRule>
  </conditionalFormatting>
  <conditionalFormatting sqref="I260">
    <cfRule type="expression" dxfId="6406" priority="5498">
      <formula>INDIRECT("M"&amp;ROW())="Office"</formula>
    </cfRule>
    <cfRule type="expression" dxfId="6405" priority="5499">
      <formula>INDIRECT("M"&amp;ROW())="Editor"</formula>
    </cfRule>
    <cfRule type="expression" dxfId="6404" priority="5501">
      <formula>INDIRECT("M"&amp;ROW())="Author"</formula>
    </cfRule>
  </conditionalFormatting>
  <conditionalFormatting sqref="I260">
    <cfRule type="expression" dxfId="6403" priority="5500">
      <formula>INDIRECT("M"&amp;ROW())="PPP"</formula>
    </cfRule>
  </conditionalFormatting>
  <conditionalFormatting sqref="K260">
    <cfRule type="expression" dxfId="6402" priority="5497">
      <formula>INDIRECT("M"&amp;ROW())="Author"</formula>
    </cfRule>
  </conditionalFormatting>
  <conditionalFormatting sqref="K260">
    <cfRule type="expression" dxfId="6401" priority="5493">
      <formula>INDIRECT("M"&amp;ROW())="Office"</formula>
    </cfRule>
    <cfRule type="expression" dxfId="6400" priority="5494">
      <formula>INDIRECT("M"&amp;ROW())="Editor"</formula>
    </cfRule>
    <cfRule type="expression" dxfId="6399" priority="5496">
      <formula>INDIRECT("M"&amp;ROW())="Author"</formula>
    </cfRule>
  </conditionalFormatting>
  <conditionalFormatting sqref="K260">
    <cfRule type="expression" dxfId="6398" priority="5495">
      <formula>INDIRECT("M"&amp;ROW())="PPP"</formula>
    </cfRule>
  </conditionalFormatting>
  <conditionalFormatting sqref="L259 C259:H259">
    <cfRule type="expression" dxfId="6397" priority="5492">
      <formula>INDIRECT("M"&amp;ROW())="Author"</formula>
    </cfRule>
  </conditionalFormatting>
  <conditionalFormatting sqref="L259 C259:H259">
    <cfRule type="expression" dxfId="6396" priority="5488">
      <formula>INDIRECT("M"&amp;ROW())="Office"</formula>
    </cfRule>
    <cfRule type="expression" dxfId="6395" priority="5489">
      <formula>INDIRECT("M"&amp;ROW())="Editor"</formula>
    </cfRule>
    <cfRule type="expression" dxfId="6394" priority="5491">
      <formula>INDIRECT("M"&amp;ROW())="Author"</formula>
    </cfRule>
  </conditionalFormatting>
  <conditionalFormatting sqref="L259 C259:H259">
    <cfRule type="expression" dxfId="6393" priority="5490">
      <formula>INDIRECT("M"&amp;ROW())="PPP"</formula>
    </cfRule>
  </conditionalFormatting>
  <conditionalFormatting sqref="I259">
    <cfRule type="expression" dxfId="6392" priority="5487">
      <formula>INDIRECT("M"&amp;ROW())="Author"</formula>
    </cfRule>
  </conditionalFormatting>
  <conditionalFormatting sqref="I259">
    <cfRule type="expression" dxfId="6391" priority="5483">
      <formula>INDIRECT("M"&amp;ROW())="Office"</formula>
    </cfRule>
    <cfRule type="expression" dxfId="6390" priority="5484">
      <formula>INDIRECT("M"&amp;ROW())="Editor"</formula>
    </cfRule>
    <cfRule type="expression" dxfId="6389" priority="5486">
      <formula>INDIRECT("M"&amp;ROW())="Author"</formula>
    </cfRule>
  </conditionalFormatting>
  <conditionalFormatting sqref="I259">
    <cfRule type="expression" dxfId="6388" priority="5485">
      <formula>INDIRECT("M"&amp;ROW())="PPP"</formula>
    </cfRule>
  </conditionalFormatting>
  <conditionalFormatting sqref="K259">
    <cfRule type="expression" dxfId="6387" priority="5482">
      <formula>INDIRECT("M"&amp;ROW())="Author"</formula>
    </cfRule>
  </conditionalFormatting>
  <conditionalFormatting sqref="K259">
    <cfRule type="expression" dxfId="6386" priority="5478">
      <formula>INDIRECT("M"&amp;ROW())="Office"</formula>
    </cfRule>
    <cfRule type="expression" dxfId="6385" priority="5479">
      <formula>INDIRECT("M"&amp;ROW())="Editor"</formula>
    </cfRule>
    <cfRule type="expression" dxfId="6384" priority="5481">
      <formula>INDIRECT("M"&amp;ROW())="Author"</formula>
    </cfRule>
  </conditionalFormatting>
  <conditionalFormatting sqref="K259">
    <cfRule type="expression" dxfId="6383" priority="5480">
      <formula>INDIRECT("M"&amp;ROW())="PPP"</formula>
    </cfRule>
  </conditionalFormatting>
  <conditionalFormatting sqref="L258 C258:H258">
    <cfRule type="expression" dxfId="6382" priority="5477">
      <formula>INDIRECT("M"&amp;ROW())="Author"</formula>
    </cfRule>
  </conditionalFormatting>
  <conditionalFormatting sqref="L258 C258:H258">
    <cfRule type="expression" dxfId="6381" priority="5473">
      <formula>INDIRECT("M"&amp;ROW())="Office"</formula>
    </cfRule>
    <cfRule type="expression" dxfId="6380" priority="5474">
      <formula>INDIRECT("M"&amp;ROW())="Editor"</formula>
    </cfRule>
    <cfRule type="expression" dxfId="6379" priority="5476">
      <formula>INDIRECT("M"&amp;ROW())="Author"</formula>
    </cfRule>
  </conditionalFormatting>
  <conditionalFormatting sqref="L258 C258:H258">
    <cfRule type="expression" dxfId="6378" priority="5475">
      <formula>INDIRECT("M"&amp;ROW())="PPP"</formula>
    </cfRule>
  </conditionalFormatting>
  <conditionalFormatting sqref="I258">
    <cfRule type="expression" dxfId="6377" priority="5472">
      <formula>INDIRECT("M"&amp;ROW())="Author"</formula>
    </cfRule>
  </conditionalFormatting>
  <conditionalFormatting sqref="I258">
    <cfRule type="expression" dxfId="6376" priority="5468">
      <formula>INDIRECT("M"&amp;ROW())="Office"</formula>
    </cfRule>
    <cfRule type="expression" dxfId="6375" priority="5469">
      <formula>INDIRECT("M"&amp;ROW())="Editor"</formula>
    </cfRule>
    <cfRule type="expression" dxfId="6374" priority="5471">
      <formula>INDIRECT("M"&amp;ROW())="Author"</formula>
    </cfRule>
  </conditionalFormatting>
  <conditionalFormatting sqref="I258">
    <cfRule type="expression" dxfId="6373" priority="5470">
      <formula>INDIRECT("M"&amp;ROW())="PPP"</formula>
    </cfRule>
  </conditionalFormatting>
  <conditionalFormatting sqref="K258">
    <cfRule type="expression" dxfId="6372" priority="5467">
      <formula>INDIRECT("M"&amp;ROW())="Author"</formula>
    </cfRule>
  </conditionalFormatting>
  <conditionalFormatting sqref="K258">
    <cfRule type="expression" dxfId="6371" priority="5463">
      <formula>INDIRECT("M"&amp;ROW())="Office"</formula>
    </cfRule>
    <cfRule type="expression" dxfId="6370" priority="5464">
      <formula>INDIRECT("M"&amp;ROW())="Editor"</formula>
    </cfRule>
    <cfRule type="expression" dxfId="6369" priority="5466">
      <formula>INDIRECT("M"&amp;ROW())="Author"</formula>
    </cfRule>
  </conditionalFormatting>
  <conditionalFormatting sqref="K258">
    <cfRule type="expression" dxfId="6368" priority="5465">
      <formula>INDIRECT("M"&amp;ROW())="PPP"</formula>
    </cfRule>
  </conditionalFormatting>
  <conditionalFormatting sqref="L257 C257:F257 H257">
    <cfRule type="expression" dxfId="6367" priority="5462">
      <formula>INDIRECT("M"&amp;ROW())="Author"</formula>
    </cfRule>
  </conditionalFormatting>
  <conditionalFormatting sqref="L257 C257:F257 H257">
    <cfRule type="expression" dxfId="6366" priority="5458">
      <formula>INDIRECT("M"&amp;ROW())="Office"</formula>
    </cfRule>
    <cfRule type="expression" dxfId="6365" priority="5459">
      <formula>INDIRECT("M"&amp;ROW())="Editor"</formula>
    </cfRule>
    <cfRule type="expression" dxfId="6364" priority="5461">
      <formula>INDIRECT("M"&amp;ROW())="Author"</formula>
    </cfRule>
  </conditionalFormatting>
  <conditionalFormatting sqref="L257 C257:F257 H257">
    <cfRule type="expression" dxfId="6363" priority="5460">
      <formula>INDIRECT("M"&amp;ROW())="PPP"</formula>
    </cfRule>
  </conditionalFormatting>
  <conditionalFormatting sqref="I257">
    <cfRule type="expression" dxfId="6362" priority="5457">
      <formula>INDIRECT("M"&amp;ROW())="Author"</formula>
    </cfRule>
  </conditionalFormatting>
  <conditionalFormatting sqref="I257">
    <cfRule type="expression" dxfId="6361" priority="5453">
      <formula>INDIRECT("M"&amp;ROW())="Office"</formula>
    </cfRule>
    <cfRule type="expression" dxfId="6360" priority="5454">
      <formula>INDIRECT("M"&amp;ROW())="Editor"</formula>
    </cfRule>
    <cfRule type="expression" dxfId="6359" priority="5456">
      <formula>INDIRECT("M"&amp;ROW())="Author"</formula>
    </cfRule>
  </conditionalFormatting>
  <conditionalFormatting sqref="I257">
    <cfRule type="expression" dxfId="6358" priority="5455">
      <formula>INDIRECT("M"&amp;ROW())="PPP"</formula>
    </cfRule>
  </conditionalFormatting>
  <conditionalFormatting sqref="K257">
    <cfRule type="expression" dxfId="6357" priority="5452">
      <formula>INDIRECT("M"&amp;ROW())="Author"</formula>
    </cfRule>
  </conditionalFormatting>
  <conditionalFormatting sqref="K257">
    <cfRule type="expression" dxfId="6356" priority="5448">
      <formula>INDIRECT("M"&amp;ROW())="Office"</formula>
    </cfRule>
    <cfRule type="expression" dxfId="6355" priority="5449">
      <formula>INDIRECT("M"&amp;ROW())="Editor"</formula>
    </cfRule>
    <cfRule type="expression" dxfId="6354" priority="5451">
      <formula>INDIRECT("M"&amp;ROW())="Author"</formula>
    </cfRule>
  </conditionalFormatting>
  <conditionalFormatting sqref="K257">
    <cfRule type="expression" dxfId="6353" priority="5450">
      <formula>INDIRECT("M"&amp;ROW())="PPP"</formula>
    </cfRule>
  </conditionalFormatting>
  <conditionalFormatting sqref="L256 C256:H256">
    <cfRule type="expression" dxfId="6352" priority="5447">
      <formula>INDIRECT("M"&amp;ROW())="Author"</formula>
    </cfRule>
  </conditionalFormatting>
  <conditionalFormatting sqref="L256 C256:H256">
    <cfRule type="expression" dxfId="6351" priority="5443">
      <formula>INDIRECT("M"&amp;ROW())="Office"</formula>
    </cfRule>
    <cfRule type="expression" dxfId="6350" priority="5444">
      <formula>INDIRECT("M"&amp;ROW())="Editor"</formula>
    </cfRule>
    <cfRule type="expression" dxfId="6349" priority="5446">
      <formula>INDIRECT("M"&amp;ROW())="Author"</formula>
    </cfRule>
  </conditionalFormatting>
  <conditionalFormatting sqref="L256 C256:H256">
    <cfRule type="expression" dxfId="6348" priority="5445">
      <formula>INDIRECT("M"&amp;ROW())="PPP"</formula>
    </cfRule>
  </conditionalFormatting>
  <conditionalFormatting sqref="I256">
    <cfRule type="expression" dxfId="6347" priority="5442">
      <formula>INDIRECT("M"&amp;ROW())="Author"</formula>
    </cfRule>
  </conditionalFormatting>
  <conditionalFormatting sqref="I256">
    <cfRule type="expression" dxfId="6346" priority="5438">
      <formula>INDIRECT("M"&amp;ROW())="Office"</formula>
    </cfRule>
    <cfRule type="expression" dxfId="6345" priority="5439">
      <formula>INDIRECT("M"&amp;ROW())="Editor"</formula>
    </cfRule>
    <cfRule type="expression" dxfId="6344" priority="5441">
      <formula>INDIRECT("M"&amp;ROW())="Author"</formula>
    </cfRule>
  </conditionalFormatting>
  <conditionalFormatting sqref="I256">
    <cfRule type="expression" dxfId="6343" priority="5440">
      <formula>INDIRECT("M"&amp;ROW())="PPP"</formula>
    </cfRule>
  </conditionalFormatting>
  <conditionalFormatting sqref="K256">
    <cfRule type="expression" dxfId="6342" priority="5437">
      <formula>INDIRECT("M"&amp;ROW())="Author"</formula>
    </cfRule>
  </conditionalFormatting>
  <conditionalFormatting sqref="K256">
    <cfRule type="expression" dxfId="6341" priority="5433">
      <formula>INDIRECT("M"&amp;ROW())="Office"</formula>
    </cfRule>
    <cfRule type="expression" dxfId="6340" priority="5434">
      <formula>INDIRECT("M"&amp;ROW())="Editor"</formula>
    </cfRule>
    <cfRule type="expression" dxfId="6339" priority="5436">
      <formula>INDIRECT("M"&amp;ROW())="Author"</formula>
    </cfRule>
  </conditionalFormatting>
  <conditionalFormatting sqref="K256">
    <cfRule type="expression" dxfId="6338" priority="5435">
      <formula>INDIRECT("M"&amp;ROW())="PPP"</formula>
    </cfRule>
  </conditionalFormatting>
  <conditionalFormatting sqref="L255 C255:H255">
    <cfRule type="expression" dxfId="6337" priority="5432">
      <formula>INDIRECT("M"&amp;ROW())="Author"</formula>
    </cfRule>
  </conditionalFormatting>
  <conditionalFormatting sqref="L255 C255:H255">
    <cfRule type="expression" dxfId="6336" priority="5428">
      <formula>INDIRECT("M"&amp;ROW())="Office"</formula>
    </cfRule>
    <cfRule type="expression" dxfId="6335" priority="5429">
      <formula>INDIRECT("M"&amp;ROW())="Editor"</formula>
    </cfRule>
    <cfRule type="expression" dxfId="6334" priority="5431">
      <formula>INDIRECT("M"&amp;ROW())="Author"</formula>
    </cfRule>
  </conditionalFormatting>
  <conditionalFormatting sqref="L255 C255:H255">
    <cfRule type="expression" dxfId="6333" priority="5430">
      <formula>INDIRECT("M"&amp;ROW())="PPP"</formula>
    </cfRule>
  </conditionalFormatting>
  <conditionalFormatting sqref="I255">
    <cfRule type="expression" dxfId="6332" priority="5427">
      <formula>INDIRECT("M"&amp;ROW())="Author"</formula>
    </cfRule>
  </conditionalFormatting>
  <conditionalFormatting sqref="I255">
    <cfRule type="expression" dxfId="6331" priority="5423">
      <formula>INDIRECT("M"&amp;ROW())="Office"</formula>
    </cfRule>
    <cfRule type="expression" dxfId="6330" priority="5424">
      <formula>INDIRECT("M"&amp;ROW())="Editor"</formula>
    </cfRule>
    <cfRule type="expression" dxfId="6329" priority="5426">
      <formula>INDIRECT("M"&amp;ROW())="Author"</formula>
    </cfRule>
  </conditionalFormatting>
  <conditionalFormatting sqref="I255">
    <cfRule type="expression" dxfId="6328" priority="5425">
      <formula>INDIRECT("M"&amp;ROW())="PPP"</formula>
    </cfRule>
  </conditionalFormatting>
  <conditionalFormatting sqref="K255">
    <cfRule type="expression" dxfId="6327" priority="5422">
      <formula>INDIRECT("M"&amp;ROW())="Author"</formula>
    </cfRule>
  </conditionalFormatting>
  <conditionalFormatting sqref="K255">
    <cfRule type="expression" dxfId="6326" priority="5418">
      <formula>INDIRECT("M"&amp;ROW())="Office"</formula>
    </cfRule>
    <cfRule type="expression" dxfId="6325" priority="5419">
      <formula>INDIRECT("M"&amp;ROW())="Editor"</formula>
    </cfRule>
    <cfRule type="expression" dxfId="6324" priority="5421">
      <formula>INDIRECT("M"&amp;ROW())="Author"</formula>
    </cfRule>
  </conditionalFormatting>
  <conditionalFormatting sqref="K255">
    <cfRule type="expression" dxfId="6323" priority="5420">
      <formula>INDIRECT("M"&amp;ROW())="PPP"</formula>
    </cfRule>
  </conditionalFormatting>
  <conditionalFormatting sqref="L254 C254:H254">
    <cfRule type="expression" dxfId="6322" priority="5417">
      <formula>INDIRECT("M"&amp;ROW())="Author"</formula>
    </cfRule>
  </conditionalFormatting>
  <conditionalFormatting sqref="L254 C254:H254">
    <cfRule type="expression" dxfId="6321" priority="5413">
      <formula>INDIRECT("M"&amp;ROW())="Office"</formula>
    </cfRule>
    <cfRule type="expression" dxfId="6320" priority="5414">
      <formula>INDIRECT("M"&amp;ROW())="Editor"</formula>
    </cfRule>
    <cfRule type="expression" dxfId="6319" priority="5416">
      <formula>INDIRECT("M"&amp;ROW())="Author"</formula>
    </cfRule>
  </conditionalFormatting>
  <conditionalFormatting sqref="L254 C254:H254">
    <cfRule type="expression" dxfId="6318" priority="5415">
      <formula>INDIRECT("M"&amp;ROW())="PPP"</formula>
    </cfRule>
  </conditionalFormatting>
  <conditionalFormatting sqref="I254">
    <cfRule type="expression" dxfId="6317" priority="5412">
      <formula>INDIRECT("M"&amp;ROW())="Author"</formula>
    </cfRule>
  </conditionalFormatting>
  <conditionalFormatting sqref="I254">
    <cfRule type="expression" dxfId="6316" priority="5408">
      <formula>INDIRECT("M"&amp;ROW())="Office"</formula>
    </cfRule>
    <cfRule type="expression" dxfId="6315" priority="5409">
      <formula>INDIRECT("M"&amp;ROW())="Editor"</formula>
    </cfRule>
    <cfRule type="expression" dxfId="6314" priority="5411">
      <formula>INDIRECT("M"&amp;ROW())="Author"</formula>
    </cfRule>
  </conditionalFormatting>
  <conditionalFormatting sqref="I254">
    <cfRule type="expression" dxfId="6313" priority="5410">
      <formula>INDIRECT("M"&amp;ROW())="PPP"</formula>
    </cfRule>
  </conditionalFormatting>
  <conditionalFormatting sqref="K254">
    <cfRule type="expression" dxfId="6312" priority="5407">
      <formula>INDIRECT("M"&amp;ROW())="Author"</formula>
    </cfRule>
  </conditionalFormatting>
  <conditionalFormatting sqref="K254">
    <cfRule type="expression" dxfId="6311" priority="5403">
      <formula>INDIRECT("M"&amp;ROW())="Office"</formula>
    </cfRule>
    <cfRule type="expression" dxfId="6310" priority="5404">
      <formula>INDIRECT("M"&amp;ROW())="Editor"</formula>
    </cfRule>
    <cfRule type="expression" dxfId="6309" priority="5406">
      <formula>INDIRECT("M"&amp;ROW())="Author"</formula>
    </cfRule>
  </conditionalFormatting>
  <conditionalFormatting sqref="K254">
    <cfRule type="expression" dxfId="6308" priority="5405">
      <formula>INDIRECT("M"&amp;ROW())="PPP"</formula>
    </cfRule>
  </conditionalFormatting>
  <conditionalFormatting sqref="L253 C253:H253 G257 G270 G273:G274 G283 G290 G301 G307 G311 G313 G316 G318 G333 G342 G344 G346 G360 G373:G374 G381 G389 G391 G396 G399:G401 G407 G409 G417 G429 G453:G454 G467 G472:G474 G491 G495 G500 G505 G509 G515 G522 G529 G537:G538">
    <cfRule type="expression" dxfId="6307" priority="5402">
      <formula>INDIRECT("M"&amp;ROW())="Author"</formula>
    </cfRule>
  </conditionalFormatting>
  <conditionalFormatting sqref="L253 C253:H253 G257 G270 G273:G274 G283 G290 G301 G307 G311 G313 G316 G318 G333 G342 G344 G346 G360 G373:G374 G381 G389 G391 G396 G399:G401 G407 G409 G417 G429 G453:G454 G467 G472:G474 G491 G495 G500 G505 G509 G515 G522 G529 G537:G538">
    <cfRule type="expression" dxfId="6306" priority="5398">
      <formula>INDIRECT("M"&amp;ROW())="Office"</formula>
    </cfRule>
    <cfRule type="expression" dxfId="6305" priority="5399">
      <formula>INDIRECT("M"&amp;ROW())="Editor"</formula>
    </cfRule>
    <cfRule type="expression" dxfId="6304" priority="5401">
      <formula>INDIRECT("M"&amp;ROW())="Author"</formula>
    </cfRule>
  </conditionalFormatting>
  <conditionalFormatting sqref="L253 C253:H253 G257 G270 G273:G274 G283 G290 G301 G307 G311 G313 G316 G318 G333 G342 G344 G346 G360 G373:G374 G381 G389 G391 G396 G399:G401 G407 G409 G417 G429 G453:G454 G467 G472:G474 G491 G495 G500 G505 G509 G515 G522 G529 G537:G538">
    <cfRule type="expression" dxfId="6303" priority="5400">
      <formula>INDIRECT("M"&amp;ROW())="PPP"</formula>
    </cfRule>
  </conditionalFormatting>
  <conditionalFormatting sqref="I253">
    <cfRule type="expression" dxfId="6302" priority="5397">
      <formula>INDIRECT("M"&amp;ROW())="Author"</formula>
    </cfRule>
  </conditionalFormatting>
  <conditionalFormatting sqref="I253">
    <cfRule type="expression" dxfId="6301" priority="5393">
      <formula>INDIRECT("M"&amp;ROW())="Office"</formula>
    </cfRule>
    <cfRule type="expression" dxfId="6300" priority="5394">
      <formula>INDIRECT("M"&amp;ROW())="Editor"</formula>
    </cfRule>
    <cfRule type="expression" dxfId="6299" priority="5396">
      <formula>INDIRECT("M"&amp;ROW())="Author"</formula>
    </cfRule>
  </conditionalFormatting>
  <conditionalFormatting sqref="I253">
    <cfRule type="expression" dxfId="6298" priority="5395">
      <formula>INDIRECT("M"&amp;ROW())="PPP"</formula>
    </cfRule>
  </conditionalFormatting>
  <conditionalFormatting sqref="K253">
    <cfRule type="expression" dxfId="6297" priority="5392">
      <formula>INDIRECT("M"&amp;ROW())="Author"</formula>
    </cfRule>
  </conditionalFormatting>
  <conditionalFormatting sqref="K253">
    <cfRule type="expression" dxfId="6296" priority="5388">
      <formula>INDIRECT("M"&amp;ROW())="Office"</formula>
    </cfRule>
    <cfRule type="expression" dxfId="6295" priority="5389">
      <formula>INDIRECT("M"&amp;ROW())="Editor"</formula>
    </cfRule>
    <cfRule type="expression" dxfId="6294" priority="5391">
      <formula>INDIRECT("M"&amp;ROW())="Author"</formula>
    </cfRule>
  </conditionalFormatting>
  <conditionalFormatting sqref="K253">
    <cfRule type="expression" dxfId="6293" priority="5390">
      <formula>INDIRECT("M"&amp;ROW())="PPP"</formula>
    </cfRule>
  </conditionalFormatting>
  <conditionalFormatting sqref="L251:L252 C251:H252">
    <cfRule type="expression" dxfId="6292" priority="5387">
      <formula>INDIRECT("M"&amp;ROW())="Author"</formula>
    </cfRule>
  </conditionalFormatting>
  <conditionalFormatting sqref="L251:L252 C251:H252">
    <cfRule type="expression" dxfId="6291" priority="5383">
      <formula>INDIRECT("M"&amp;ROW())="Office"</formula>
    </cfRule>
    <cfRule type="expression" dxfId="6290" priority="5384">
      <formula>INDIRECT("M"&amp;ROW())="Editor"</formula>
    </cfRule>
    <cfRule type="expression" dxfId="6289" priority="5386">
      <formula>INDIRECT("M"&amp;ROW())="Author"</formula>
    </cfRule>
  </conditionalFormatting>
  <conditionalFormatting sqref="L251:L252 C251:H252">
    <cfRule type="expression" dxfId="6288" priority="5385">
      <formula>INDIRECT("M"&amp;ROW())="PPP"</formula>
    </cfRule>
  </conditionalFormatting>
  <conditionalFormatting sqref="I251:I252">
    <cfRule type="expression" dxfId="6287" priority="5382">
      <formula>INDIRECT("M"&amp;ROW())="Author"</formula>
    </cfRule>
  </conditionalFormatting>
  <conditionalFormatting sqref="I251:I252">
    <cfRule type="expression" dxfId="6286" priority="5378">
      <formula>INDIRECT("M"&amp;ROW())="Office"</formula>
    </cfRule>
    <cfRule type="expression" dxfId="6285" priority="5379">
      <formula>INDIRECT("M"&amp;ROW())="Editor"</formula>
    </cfRule>
    <cfRule type="expression" dxfId="6284" priority="5381">
      <formula>INDIRECT("M"&amp;ROW())="Author"</formula>
    </cfRule>
  </conditionalFormatting>
  <conditionalFormatting sqref="I251:I252">
    <cfRule type="expression" dxfId="6283" priority="5380">
      <formula>INDIRECT("M"&amp;ROW())="PPP"</formula>
    </cfRule>
  </conditionalFormatting>
  <conditionalFormatting sqref="K251:K252">
    <cfRule type="expression" dxfId="6282" priority="5377">
      <formula>INDIRECT("M"&amp;ROW())="Author"</formula>
    </cfRule>
  </conditionalFormatting>
  <conditionalFormatting sqref="K251:K252">
    <cfRule type="expression" dxfId="6281" priority="5373">
      <formula>INDIRECT("M"&amp;ROW())="Office"</formula>
    </cfRule>
    <cfRule type="expression" dxfId="6280" priority="5374">
      <formula>INDIRECT("M"&amp;ROW())="Editor"</formula>
    </cfRule>
    <cfRule type="expression" dxfId="6279" priority="5376">
      <formula>INDIRECT("M"&amp;ROW())="Author"</formula>
    </cfRule>
  </conditionalFormatting>
  <conditionalFormatting sqref="K251:K252">
    <cfRule type="expression" dxfId="6278" priority="5375">
      <formula>INDIRECT("M"&amp;ROW())="PPP"</formula>
    </cfRule>
  </conditionalFormatting>
  <conditionalFormatting sqref="L250 C250:H250">
    <cfRule type="expression" dxfId="6277" priority="5372">
      <formula>INDIRECT("M"&amp;ROW())="Author"</formula>
    </cfRule>
  </conditionalFormatting>
  <conditionalFormatting sqref="L250 C250:H250">
    <cfRule type="expression" dxfId="6276" priority="5368">
      <formula>INDIRECT("M"&amp;ROW())="Office"</formula>
    </cfRule>
    <cfRule type="expression" dxfId="6275" priority="5369">
      <formula>INDIRECT("M"&amp;ROW())="Editor"</formula>
    </cfRule>
    <cfRule type="expression" dxfId="6274" priority="5371">
      <formula>INDIRECT("M"&amp;ROW())="Author"</formula>
    </cfRule>
  </conditionalFormatting>
  <conditionalFormatting sqref="L250 C250:H250">
    <cfRule type="expression" dxfId="6273" priority="5370">
      <formula>INDIRECT("M"&amp;ROW())="PPP"</formula>
    </cfRule>
  </conditionalFormatting>
  <conditionalFormatting sqref="I250">
    <cfRule type="expression" dxfId="6272" priority="5367">
      <formula>INDIRECT("M"&amp;ROW())="Author"</formula>
    </cfRule>
  </conditionalFormatting>
  <conditionalFormatting sqref="I250">
    <cfRule type="expression" dxfId="6271" priority="5363">
      <formula>INDIRECT("M"&amp;ROW())="Office"</formula>
    </cfRule>
    <cfRule type="expression" dxfId="6270" priority="5364">
      <formula>INDIRECT("M"&amp;ROW())="Editor"</formula>
    </cfRule>
    <cfRule type="expression" dxfId="6269" priority="5366">
      <formula>INDIRECT("M"&amp;ROW())="Author"</formula>
    </cfRule>
  </conditionalFormatting>
  <conditionalFormatting sqref="I250">
    <cfRule type="expression" dxfId="6268" priority="5365">
      <formula>INDIRECT("M"&amp;ROW())="PPP"</formula>
    </cfRule>
  </conditionalFormatting>
  <conditionalFormatting sqref="K250">
    <cfRule type="expression" dxfId="6267" priority="5362">
      <formula>INDIRECT("M"&amp;ROW())="Author"</formula>
    </cfRule>
  </conditionalFormatting>
  <conditionalFormatting sqref="K250">
    <cfRule type="expression" dxfId="6266" priority="5358">
      <formula>INDIRECT("M"&amp;ROW())="Office"</formula>
    </cfRule>
    <cfRule type="expression" dxfId="6265" priority="5359">
      <formula>INDIRECT("M"&amp;ROW())="Editor"</formula>
    </cfRule>
    <cfRule type="expression" dxfId="6264" priority="5361">
      <formula>INDIRECT("M"&amp;ROW())="Author"</formula>
    </cfRule>
  </conditionalFormatting>
  <conditionalFormatting sqref="K250">
    <cfRule type="expression" dxfId="6263" priority="5360">
      <formula>INDIRECT("M"&amp;ROW())="PPP"</formula>
    </cfRule>
  </conditionalFormatting>
  <conditionalFormatting sqref="L249 C249:H249">
    <cfRule type="expression" dxfId="6262" priority="5357">
      <formula>INDIRECT("M"&amp;ROW())="Author"</formula>
    </cfRule>
  </conditionalFormatting>
  <conditionalFormatting sqref="L249 C249:H249">
    <cfRule type="expression" dxfId="6261" priority="5353">
      <formula>INDIRECT("M"&amp;ROW())="Office"</formula>
    </cfRule>
    <cfRule type="expression" dxfId="6260" priority="5354">
      <formula>INDIRECT("M"&amp;ROW())="Editor"</formula>
    </cfRule>
    <cfRule type="expression" dxfId="6259" priority="5356">
      <formula>INDIRECT("M"&amp;ROW())="Author"</formula>
    </cfRule>
  </conditionalFormatting>
  <conditionalFormatting sqref="L249 C249:H249">
    <cfRule type="expression" dxfId="6258" priority="5355">
      <formula>INDIRECT("M"&amp;ROW())="PPP"</formula>
    </cfRule>
  </conditionalFormatting>
  <conditionalFormatting sqref="I249">
    <cfRule type="expression" dxfId="6257" priority="5352">
      <formula>INDIRECT("M"&amp;ROW())="Author"</formula>
    </cfRule>
  </conditionalFormatting>
  <conditionalFormatting sqref="I249">
    <cfRule type="expression" dxfId="6256" priority="5348">
      <formula>INDIRECT("M"&amp;ROW())="Office"</formula>
    </cfRule>
    <cfRule type="expression" dxfId="6255" priority="5349">
      <formula>INDIRECT("M"&amp;ROW())="Editor"</formula>
    </cfRule>
    <cfRule type="expression" dxfId="6254" priority="5351">
      <formula>INDIRECT("M"&amp;ROW())="Author"</formula>
    </cfRule>
  </conditionalFormatting>
  <conditionalFormatting sqref="I249">
    <cfRule type="expression" dxfId="6253" priority="5350">
      <formula>INDIRECT("M"&amp;ROW())="PPP"</formula>
    </cfRule>
  </conditionalFormatting>
  <conditionalFormatting sqref="K249">
    <cfRule type="expression" dxfId="6252" priority="5347">
      <formula>INDIRECT("M"&amp;ROW())="Author"</formula>
    </cfRule>
  </conditionalFormatting>
  <conditionalFormatting sqref="K249">
    <cfRule type="expression" dxfId="6251" priority="5343">
      <formula>INDIRECT("M"&amp;ROW())="Office"</formula>
    </cfRule>
    <cfRule type="expression" dxfId="6250" priority="5344">
      <formula>INDIRECT("M"&amp;ROW())="Editor"</formula>
    </cfRule>
    <cfRule type="expression" dxfId="6249" priority="5346">
      <formula>INDIRECT("M"&amp;ROW())="Author"</formula>
    </cfRule>
  </conditionalFormatting>
  <conditionalFormatting sqref="K249">
    <cfRule type="expression" dxfId="6248" priority="5345">
      <formula>INDIRECT("M"&amp;ROW())="PPP"</formula>
    </cfRule>
  </conditionalFormatting>
  <conditionalFormatting sqref="L248 C248:H248">
    <cfRule type="expression" dxfId="6247" priority="5342">
      <formula>INDIRECT("M"&amp;ROW())="Author"</formula>
    </cfRule>
  </conditionalFormatting>
  <conditionalFormatting sqref="L248 C248:H248">
    <cfRule type="expression" dxfId="6246" priority="5338">
      <formula>INDIRECT("M"&amp;ROW())="Office"</formula>
    </cfRule>
    <cfRule type="expression" dxfId="6245" priority="5339">
      <formula>INDIRECT("M"&amp;ROW())="Editor"</formula>
    </cfRule>
    <cfRule type="expression" dxfId="6244" priority="5341">
      <formula>INDIRECT("M"&amp;ROW())="Author"</formula>
    </cfRule>
  </conditionalFormatting>
  <conditionalFormatting sqref="L248 C248:H248">
    <cfRule type="expression" dxfId="6243" priority="5340">
      <formula>INDIRECT("M"&amp;ROW())="PPP"</formula>
    </cfRule>
  </conditionalFormatting>
  <conditionalFormatting sqref="I248">
    <cfRule type="expression" dxfId="6242" priority="5337">
      <formula>INDIRECT("M"&amp;ROW())="Author"</formula>
    </cfRule>
  </conditionalFormatting>
  <conditionalFormatting sqref="I248">
    <cfRule type="expression" dxfId="6241" priority="5333">
      <formula>INDIRECT("M"&amp;ROW())="Office"</formula>
    </cfRule>
    <cfRule type="expression" dxfId="6240" priority="5334">
      <formula>INDIRECT("M"&amp;ROW())="Editor"</formula>
    </cfRule>
    <cfRule type="expression" dxfId="6239" priority="5336">
      <formula>INDIRECT("M"&amp;ROW())="Author"</formula>
    </cfRule>
  </conditionalFormatting>
  <conditionalFormatting sqref="I248">
    <cfRule type="expression" dxfId="6238" priority="5335">
      <formula>INDIRECT("M"&amp;ROW())="PPP"</formula>
    </cfRule>
  </conditionalFormatting>
  <conditionalFormatting sqref="K248">
    <cfRule type="expression" dxfId="6237" priority="5332">
      <formula>INDIRECT("M"&amp;ROW())="Author"</formula>
    </cfRule>
  </conditionalFormatting>
  <conditionalFormatting sqref="K248">
    <cfRule type="expression" dxfId="6236" priority="5328">
      <formula>INDIRECT("M"&amp;ROW())="Office"</formula>
    </cfRule>
    <cfRule type="expression" dxfId="6235" priority="5329">
      <formula>INDIRECT("M"&amp;ROW())="Editor"</formula>
    </cfRule>
    <cfRule type="expression" dxfId="6234" priority="5331">
      <formula>INDIRECT("M"&amp;ROW())="Author"</formula>
    </cfRule>
  </conditionalFormatting>
  <conditionalFormatting sqref="K248">
    <cfRule type="expression" dxfId="6233" priority="5330">
      <formula>INDIRECT("M"&amp;ROW())="PPP"</formula>
    </cfRule>
  </conditionalFormatting>
  <conditionalFormatting sqref="L247 C247:H247">
    <cfRule type="expression" dxfId="6232" priority="5327">
      <formula>INDIRECT("M"&amp;ROW())="Author"</formula>
    </cfRule>
  </conditionalFormatting>
  <conditionalFormatting sqref="L247 C247:H247">
    <cfRule type="expression" dxfId="6231" priority="5323">
      <formula>INDIRECT("M"&amp;ROW())="Office"</formula>
    </cfRule>
    <cfRule type="expression" dxfId="6230" priority="5324">
      <formula>INDIRECT("M"&amp;ROW())="Editor"</formula>
    </cfRule>
    <cfRule type="expression" dxfId="6229" priority="5326">
      <formula>INDIRECT("M"&amp;ROW())="Author"</formula>
    </cfRule>
  </conditionalFormatting>
  <conditionalFormatting sqref="L247 C247:H247">
    <cfRule type="expression" dxfId="6228" priority="5325">
      <formula>INDIRECT("M"&amp;ROW())="PPP"</formula>
    </cfRule>
  </conditionalFormatting>
  <conditionalFormatting sqref="I247">
    <cfRule type="expression" dxfId="6227" priority="5322">
      <formula>INDIRECT("M"&amp;ROW())="Author"</formula>
    </cfRule>
  </conditionalFormatting>
  <conditionalFormatting sqref="I247">
    <cfRule type="expression" dxfId="6226" priority="5318">
      <formula>INDIRECT("M"&amp;ROW())="Office"</formula>
    </cfRule>
    <cfRule type="expression" dxfId="6225" priority="5319">
      <formula>INDIRECT("M"&amp;ROW())="Editor"</formula>
    </cfRule>
    <cfRule type="expression" dxfId="6224" priority="5321">
      <formula>INDIRECT("M"&amp;ROW())="Author"</formula>
    </cfRule>
  </conditionalFormatting>
  <conditionalFormatting sqref="I247">
    <cfRule type="expression" dxfId="6223" priority="5320">
      <formula>INDIRECT("M"&amp;ROW())="PPP"</formula>
    </cfRule>
  </conditionalFormatting>
  <conditionalFormatting sqref="K247">
    <cfRule type="expression" dxfId="6222" priority="5317">
      <formula>INDIRECT("M"&amp;ROW())="Author"</formula>
    </cfRule>
  </conditionalFormatting>
  <conditionalFormatting sqref="K247">
    <cfRule type="expression" dxfId="6221" priority="5313">
      <formula>INDIRECT("M"&amp;ROW())="Office"</formula>
    </cfRule>
    <cfRule type="expression" dxfId="6220" priority="5314">
      <formula>INDIRECT("M"&amp;ROW())="Editor"</formula>
    </cfRule>
    <cfRule type="expression" dxfId="6219" priority="5316">
      <formula>INDIRECT("M"&amp;ROW())="Author"</formula>
    </cfRule>
  </conditionalFormatting>
  <conditionalFormatting sqref="K247">
    <cfRule type="expression" dxfId="6218" priority="5315">
      <formula>INDIRECT("M"&amp;ROW())="PPP"</formula>
    </cfRule>
  </conditionalFormatting>
  <conditionalFormatting sqref="L246 C246:H246">
    <cfRule type="expression" dxfId="6217" priority="5312">
      <formula>INDIRECT("M"&amp;ROW())="Author"</formula>
    </cfRule>
  </conditionalFormatting>
  <conditionalFormatting sqref="L246 C246:H246">
    <cfRule type="expression" dxfId="6216" priority="5308">
      <formula>INDIRECT("M"&amp;ROW())="Office"</formula>
    </cfRule>
    <cfRule type="expression" dxfId="6215" priority="5309">
      <formula>INDIRECT("M"&amp;ROW())="Editor"</formula>
    </cfRule>
    <cfRule type="expression" dxfId="6214" priority="5311">
      <formula>INDIRECT("M"&amp;ROW())="Author"</formula>
    </cfRule>
  </conditionalFormatting>
  <conditionalFormatting sqref="L246 C246:H246">
    <cfRule type="expression" dxfId="6213" priority="5310">
      <formula>INDIRECT("M"&amp;ROW())="PPP"</formula>
    </cfRule>
  </conditionalFormatting>
  <conditionalFormatting sqref="I246">
    <cfRule type="expression" dxfId="6212" priority="5307">
      <formula>INDIRECT("M"&amp;ROW())="Author"</formula>
    </cfRule>
  </conditionalFormatting>
  <conditionalFormatting sqref="I246">
    <cfRule type="expression" dxfId="6211" priority="5303">
      <formula>INDIRECT("M"&amp;ROW())="Office"</formula>
    </cfRule>
    <cfRule type="expression" dxfId="6210" priority="5304">
      <formula>INDIRECT("M"&amp;ROW())="Editor"</formula>
    </cfRule>
    <cfRule type="expression" dxfId="6209" priority="5306">
      <formula>INDIRECT("M"&amp;ROW())="Author"</formula>
    </cfRule>
  </conditionalFormatting>
  <conditionalFormatting sqref="I246">
    <cfRule type="expression" dxfId="6208" priority="5305">
      <formula>INDIRECT("M"&amp;ROW())="PPP"</formula>
    </cfRule>
  </conditionalFormatting>
  <conditionalFormatting sqref="K246">
    <cfRule type="expression" dxfId="6207" priority="5302">
      <formula>INDIRECT("M"&amp;ROW())="Author"</formula>
    </cfRule>
  </conditionalFormatting>
  <conditionalFormatting sqref="K246">
    <cfRule type="expression" dxfId="6206" priority="5298">
      <formula>INDIRECT("M"&amp;ROW())="Office"</formula>
    </cfRule>
    <cfRule type="expression" dxfId="6205" priority="5299">
      <formula>INDIRECT("M"&amp;ROW())="Editor"</formula>
    </cfRule>
    <cfRule type="expression" dxfId="6204" priority="5301">
      <formula>INDIRECT("M"&amp;ROW())="Author"</formula>
    </cfRule>
  </conditionalFormatting>
  <conditionalFormatting sqref="K246">
    <cfRule type="expression" dxfId="6203" priority="5300">
      <formula>INDIRECT("M"&amp;ROW())="PPP"</formula>
    </cfRule>
  </conditionalFormatting>
  <conditionalFormatting sqref="L245 C245:H245">
    <cfRule type="expression" dxfId="6202" priority="5297">
      <formula>INDIRECT("M"&amp;ROW())="Author"</formula>
    </cfRule>
  </conditionalFormatting>
  <conditionalFormatting sqref="L245 C245:H245">
    <cfRule type="expression" dxfId="6201" priority="5293">
      <formula>INDIRECT("M"&amp;ROW())="Office"</formula>
    </cfRule>
    <cfRule type="expression" dxfId="6200" priority="5294">
      <formula>INDIRECT("M"&amp;ROW())="Editor"</formula>
    </cfRule>
    <cfRule type="expression" dxfId="6199" priority="5296">
      <formula>INDIRECT("M"&amp;ROW())="Author"</formula>
    </cfRule>
  </conditionalFormatting>
  <conditionalFormatting sqref="L245 C245:H245">
    <cfRule type="expression" dxfId="6198" priority="5295">
      <formula>INDIRECT("M"&amp;ROW())="PPP"</formula>
    </cfRule>
  </conditionalFormatting>
  <conditionalFormatting sqref="I245">
    <cfRule type="expression" dxfId="6197" priority="5292">
      <formula>INDIRECT("M"&amp;ROW())="Author"</formula>
    </cfRule>
  </conditionalFormatting>
  <conditionalFormatting sqref="I245">
    <cfRule type="expression" dxfId="6196" priority="5288">
      <formula>INDIRECT("M"&amp;ROW())="Office"</formula>
    </cfRule>
    <cfRule type="expression" dxfId="6195" priority="5289">
      <formula>INDIRECT("M"&amp;ROW())="Editor"</formula>
    </cfRule>
    <cfRule type="expression" dxfId="6194" priority="5291">
      <formula>INDIRECT("M"&amp;ROW())="Author"</formula>
    </cfRule>
  </conditionalFormatting>
  <conditionalFormatting sqref="I245">
    <cfRule type="expression" dxfId="6193" priority="5290">
      <formula>INDIRECT("M"&amp;ROW())="PPP"</formula>
    </cfRule>
  </conditionalFormatting>
  <conditionalFormatting sqref="K245">
    <cfRule type="expression" dxfId="6192" priority="5287">
      <formula>INDIRECT("M"&amp;ROW())="Author"</formula>
    </cfRule>
  </conditionalFormatting>
  <conditionalFormatting sqref="K245">
    <cfRule type="expression" dxfId="6191" priority="5283">
      <formula>INDIRECT("M"&amp;ROW())="Office"</formula>
    </cfRule>
    <cfRule type="expression" dxfId="6190" priority="5284">
      <formula>INDIRECT("M"&amp;ROW())="Editor"</formula>
    </cfRule>
    <cfRule type="expression" dxfId="6189" priority="5286">
      <formula>INDIRECT("M"&amp;ROW())="Author"</formula>
    </cfRule>
  </conditionalFormatting>
  <conditionalFormatting sqref="K245">
    <cfRule type="expression" dxfId="6188" priority="5285">
      <formula>INDIRECT("M"&amp;ROW())="PPP"</formula>
    </cfRule>
  </conditionalFormatting>
  <conditionalFormatting sqref="L244 C244:H244">
    <cfRule type="expression" dxfId="6187" priority="5282">
      <formula>INDIRECT("M"&amp;ROW())="Author"</formula>
    </cfRule>
  </conditionalFormatting>
  <conditionalFormatting sqref="L244 C244:H244">
    <cfRule type="expression" dxfId="6186" priority="5278">
      <formula>INDIRECT("M"&amp;ROW())="Office"</formula>
    </cfRule>
    <cfRule type="expression" dxfId="6185" priority="5279">
      <formula>INDIRECT("M"&amp;ROW())="Editor"</formula>
    </cfRule>
    <cfRule type="expression" dxfId="6184" priority="5281">
      <formula>INDIRECT("M"&amp;ROW())="Author"</formula>
    </cfRule>
  </conditionalFormatting>
  <conditionalFormatting sqref="L244 C244:H244">
    <cfRule type="expression" dxfId="6183" priority="5280">
      <formula>INDIRECT("M"&amp;ROW())="PPP"</formula>
    </cfRule>
  </conditionalFormatting>
  <conditionalFormatting sqref="I244">
    <cfRule type="expression" dxfId="6182" priority="5277">
      <formula>INDIRECT("M"&amp;ROW())="Author"</formula>
    </cfRule>
  </conditionalFormatting>
  <conditionalFormatting sqref="I244">
    <cfRule type="expression" dxfId="6181" priority="5273">
      <formula>INDIRECT("M"&amp;ROW())="Office"</formula>
    </cfRule>
    <cfRule type="expression" dxfId="6180" priority="5274">
      <formula>INDIRECT("M"&amp;ROW())="Editor"</formula>
    </cfRule>
    <cfRule type="expression" dxfId="6179" priority="5276">
      <formula>INDIRECT("M"&amp;ROW())="Author"</formula>
    </cfRule>
  </conditionalFormatting>
  <conditionalFormatting sqref="I244">
    <cfRule type="expression" dxfId="6178" priority="5275">
      <formula>INDIRECT("M"&amp;ROW())="PPP"</formula>
    </cfRule>
  </conditionalFormatting>
  <conditionalFormatting sqref="K244">
    <cfRule type="expression" dxfId="6177" priority="5272">
      <formula>INDIRECT("M"&amp;ROW())="Author"</formula>
    </cfRule>
  </conditionalFormatting>
  <conditionalFormatting sqref="K244">
    <cfRule type="expression" dxfId="6176" priority="5268">
      <formula>INDIRECT("M"&amp;ROW())="Office"</formula>
    </cfRule>
    <cfRule type="expression" dxfId="6175" priority="5269">
      <formula>INDIRECT("M"&amp;ROW())="Editor"</formula>
    </cfRule>
    <cfRule type="expression" dxfId="6174" priority="5271">
      <formula>INDIRECT("M"&amp;ROW())="Author"</formula>
    </cfRule>
  </conditionalFormatting>
  <conditionalFormatting sqref="K244">
    <cfRule type="expression" dxfId="6173" priority="5270">
      <formula>INDIRECT("M"&amp;ROW())="PPP"</formula>
    </cfRule>
  </conditionalFormatting>
  <conditionalFormatting sqref="L243 C243:H243">
    <cfRule type="expression" dxfId="6172" priority="5267">
      <formula>INDIRECT("M"&amp;ROW())="Author"</formula>
    </cfRule>
  </conditionalFormatting>
  <conditionalFormatting sqref="L243 C243:H243">
    <cfRule type="expression" dxfId="6171" priority="5263">
      <formula>INDIRECT("M"&amp;ROW())="Office"</formula>
    </cfRule>
    <cfRule type="expression" dxfId="6170" priority="5264">
      <formula>INDIRECT("M"&amp;ROW())="Editor"</formula>
    </cfRule>
    <cfRule type="expression" dxfId="6169" priority="5266">
      <formula>INDIRECT("M"&amp;ROW())="Author"</formula>
    </cfRule>
  </conditionalFormatting>
  <conditionalFormatting sqref="L243 C243:H243">
    <cfRule type="expression" dxfId="6168" priority="5265">
      <formula>INDIRECT("M"&amp;ROW())="PPP"</formula>
    </cfRule>
  </conditionalFormatting>
  <conditionalFormatting sqref="I243">
    <cfRule type="expression" dxfId="6167" priority="5262">
      <formula>INDIRECT("M"&amp;ROW())="Author"</formula>
    </cfRule>
  </conditionalFormatting>
  <conditionalFormatting sqref="I243">
    <cfRule type="expression" dxfId="6166" priority="5258">
      <formula>INDIRECT("M"&amp;ROW())="Office"</formula>
    </cfRule>
    <cfRule type="expression" dxfId="6165" priority="5259">
      <formula>INDIRECT("M"&amp;ROW())="Editor"</formula>
    </cfRule>
    <cfRule type="expression" dxfId="6164" priority="5261">
      <formula>INDIRECT("M"&amp;ROW())="Author"</formula>
    </cfRule>
  </conditionalFormatting>
  <conditionalFormatting sqref="I243">
    <cfRule type="expression" dxfId="6163" priority="5260">
      <formula>INDIRECT("M"&amp;ROW())="PPP"</formula>
    </cfRule>
  </conditionalFormatting>
  <conditionalFormatting sqref="K243">
    <cfRule type="expression" dxfId="6162" priority="5257">
      <formula>INDIRECT("M"&amp;ROW())="Author"</formula>
    </cfRule>
  </conditionalFormatting>
  <conditionalFormatting sqref="K243">
    <cfRule type="expression" dxfId="6161" priority="5253">
      <formula>INDIRECT("M"&amp;ROW())="Office"</formula>
    </cfRule>
    <cfRule type="expression" dxfId="6160" priority="5254">
      <formula>INDIRECT("M"&amp;ROW())="Editor"</formula>
    </cfRule>
    <cfRule type="expression" dxfId="6159" priority="5256">
      <formula>INDIRECT("M"&amp;ROW())="Author"</formula>
    </cfRule>
  </conditionalFormatting>
  <conditionalFormatting sqref="K243">
    <cfRule type="expression" dxfId="6158" priority="5255">
      <formula>INDIRECT("M"&amp;ROW())="PPP"</formula>
    </cfRule>
  </conditionalFormatting>
  <conditionalFormatting sqref="L242 C242:H242">
    <cfRule type="expression" dxfId="6157" priority="5252">
      <formula>INDIRECT("M"&amp;ROW())="Author"</formula>
    </cfRule>
  </conditionalFormatting>
  <conditionalFormatting sqref="L242 C242:H242">
    <cfRule type="expression" dxfId="6156" priority="5248">
      <formula>INDIRECT("M"&amp;ROW())="Office"</formula>
    </cfRule>
    <cfRule type="expression" dxfId="6155" priority="5249">
      <formula>INDIRECT("M"&amp;ROW())="Editor"</formula>
    </cfRule>
    <cfRule type="expression" dxfId="6154" priority="5251">
      <formula>INDIRECT("M"&amp;ROW())="Author"</formula>
    </cfRule>
  </conditionalFormatting>
  <conditionalFormatting sqref="L242 C242:H242">
    <cfRule type="expression" dxfId="6153" priority="5250">
      <formula>INDIRECT("M"&amp;ROW())="PPP"</formula>
    </cfRule>
  </conditionalFormatting>
  <conditionalFormatting sqref="I242">
    <cfRule type="expression" dxfId="6152" priority="5247">
      <formula>INDIRECT("M"&amp;ROW())="Author"</formula>
    </cfRule>
  </conditionalFormatting>
  <conditionalFormatting sqref="I242">
    <cfRule type="expression" dxfId="6151" priority="5243">
      <formula>INDIRECT("M"&amp;ROW())="Office"</formula>
    </cfRule>
    <cfRule type="expression" dxfId="6150" priority="5244">
      <formula>INDIRECT("M"&amp;ROW())="Editor"</formula>
    </cfRule>
    <cfRule type="expression" dxfId="6149" priority="5246">
      <formula>INDIRECT("M"&amp;ROW())="Author"</formula>
    </cfRule>
  </conditionalFormatting>
  <conditionalFormatting sqref="I242">
    <cfRule type="expression" dxfId="6148" priority="5245">
      <formula>INDIRECT("M"&amp;ROW())="PPP"</formula>
    </cfRule>
  </conditionalFormatting>
  <conditionalFormatting sqref="K242">
    <cfRule type="expression" dxfId="6147" priority="5242">
      <formula>INDIRECT("M"&amp;ROW())="Author"</formula>
    </cfRule>
  </conditionalFormatting>
  <conditionalFormatting sqref="K242">
    <cfRule type="expression" dxfId="6146" priority="5238">
      <formula>INDIRECT("M"&amp;ROW())="Office"</formula>
    </cfRule>
    <cfRule type="expression" dxfId="6145" priority="5239">
      <formula>INDIRECT("M"&amp;ROW())="Editor"</formula>
    </cfRule>
    <cfRule type="expression" dxfId="6144" priority="5241">
      <formula>INDIRECT("M"&amp;ROW())="Author"</formula>
    </cfRule>
  </conditionalFormatting>
  <conditionalFormatting sqref="K242">
    <cfRule type="expression" dxfId="6143" priority="5240">
      <formula>INDIRECT("M"&amp;ROW())="PPP"</formula>
    </cfRule>
  </conditionalFormatting>
  <conditionalFormatting sqref="K241">
    <cfRule type="expression" dxfId="6142" priority="5222">
      <formula>INDIRECT("M"&amp;ROW())="Author"</formula>
    </cfRule>
  </conditionalFormatting>
  <conditionalFormatting sqref="L241 C241:H241">
    <cfRule type="expression" dxfId="6141" priority="5232">
      <formula>INDIRECT("M"&amp;ROW())="Author"</formula>
    </cfRule>
  </conditionalFormatting>
  <conditionalFormatting sqref="L241 C241:H241">
    <cfRule type="expression" dxfId="6140" priority="5228">
      <formula>INDIRECT("M"&amp;ROW())="Office"</formula>
    </cfRule>
    <cfRule type="expression" dxfId="6139" priority="5229">
      <formula>INDIRECT("M"&amp;ROW())="Editor"</formula>
    </cfRule>
    <cfRule type="expression" dxfId="6138" priority="5231">
      <formula>INDIRECT("M"&amp;ROW())="Author"</formula>
    </cfRule>
  </conditionalFormatting>
  <conditionalFormatting sqref="L241 C241:H241">
    <cfRule type="expression" dxfId="6137" priority="5230">
      <formula>INDIRECT("M"&amp;ROW())="PPP"</formula>
    </cfRule>
  </conditionalFormatting>
  <conditionalFormatting sqref="I241">
    <cfRule type="expression" dxfId="6136" priority="5227">
      <formula>INDIRECT("M"&amp;ROW())="Author"</formula>
    </cfRule>
  </conditionalFormatting>
  <conditionalFormatting sqref="I241">
    <cfRule type="expression" dxfId="6135" priority="5223">
      <formula>INDIRECT("M"&amp;ROW())="Office"</formula>
    </cfRule>
    <cfRule type="expression" dxfId="6134" priority="5224">
      <formula>INDIRECT("M"&amp;ROW())="Editor"</formula>
    </cfRule>
    <cfRule type="expression" dxfId="6133" priority="5226">
      <formula>INDIRECT("M"&amp;ROW())="Author"</formula>
    </cfRule>
  </conditionalFormatting>
  <conditionalFormatting sqref="I241">
    <cfRule type="expression" dxfId="6132" priority="5225">
      <formula>INDIRECT("M"&amp;ROW())="PPP"</formula>
    </cfRule>
  </conditionalFormatting>
  <conditionalFormatting sqref="K241">
    <cfRule type="expression" dxfId="6131" priority="5218">
      <formula>INDIRECT("M"&amp;ROW())="Office"</formula>
    </cfRule>
    <cfRule type="expression" dxfId="6130" priority="5219">
      <formula>INDIRECT("M"&amp;ROW())="Editor"</formula>
    </cfRule>
    <cfRule type="expression" dxfId="6129" priority="5221">
      <formula>INDIRECT("M"&amp;ROW())="Author"</formula>
    </cfRule>
  </conditionalFormatting>
  <conditionalFormatting sqref="K241">
    <cfRule type="expression" dxfId="6128" priority="5220">
      <formula>INDIRECT("M"&amp;ROW())="PPP"</formula>
    </cfRule>
  </conditionalFormatting>
  <conditionalFormatting sqref="K240">
    <cfRule type="expression" dxfId="6127" priority="5207">
      <formula>INDIRECT("M"&amp;ROW())="Author"</formula>
    </cfRule>
  </conditionalFormatting>
  <conditionalFormatting sqref="L240 C240:H240">
    <cfRule type="expression" dxfId="6126" priority="5217">
      <formula>INDIRECT("M"&amp;ROW())="Author"</formula>
    </cfRule>
  </conditionalFormatting>
  <conditionalFormatting sqref="L240 C240:H240">
    <cfRule type="expression" dxfId="6125" priority="5213">
      <formula>INDIRECT("M"&amp;ROW())="Office"</formula>
    </cfRule>
    <cfRule type="expression" dxfId="6124" priority="5214">
      <formula>INDIRECT("M"&amp;ROW())="Editor"</formula>
    </cfRule>
    <cfRule type="expression" dxfId="6123" priority="5216">
      <formula>INDIRECT("M"&amp;ROW())="Author"</formula>
    </cfRule>
  </conditionalFormatting>
  <conditionalFormatting sqref="L240 C240:H240">
    <cfRule type="expression" dxfId="6122" priority="5215">
      <formula>INDIRECT("M"&amp;ROW())="PPP"</formula>
    </cfRule>
  </conditionalFormatting>
  <conditionalFormatting sqref="I240">
    <cfRule type="expression" dxfId="6121" priority="5212">
      <formula>INDIRECT("M"&amp;ROW())="Author"</formula>
    </cfRule>
  </conditionalFormatting>
  <conditionalFormatting sqref="I240">
    <cfRule type="expression" dxfId="6120" priority="5208">
      <formula>INDIRECT("M"&amp;ROW())="Office"</formula>
    </cfRule>
    <cfRule type="expression" dxfId="6119" priority="5209">
      <formula>INDIRECT("M"&amp;ROW())="Editor"</formula>
    </cfRule>
    <cfRule type="expression" dxfId="6118" priority="5211">
      <formula>INDIRECT("M"&amp;ROW())="Author"</formula>
    </cfRule>
  </conditionalFormatting>
  <conditionalFormatting sqref="I240">
    <cfRule type="expression" dxfId="6117" priority="5210">
      <formula>INDIRECT("M"&amp;ROW())="PPP"</formula>
    </cfRule>
  </conditionalFormatting>
  <conditionalFormatting sqref="K240">
    <cfRule type="expression" dxfId="6116" priority="5203">
      <formula>INDIRECT("M"&amp;ROW())="Office"</formula>
    </cfRule>
    <cfRule type="expression" dxfId="6115" priority="5204">
      <formula>INDIRECT("M"&amp;ROW())="Editor"</formula>
    </cfRule>
    <cfRule type="expression" dxfId="6114" priority="5206">
      <formula>INDIRECT("M"&amp;ROW())="Author"</formula>
    </cfRule>
  </conditionalFormatting>
  <conditionalFormatting sqref="K240">
    <cfRule type="expression" dxfId="6113" priority="5205">
      <formula>INDIRECT("M"&amp;ROW())="PPP"</formula>
    </cfRule>
  </conditionalFormatting>
  <conditionalFormatting sqref="K239">
    <cfRule type="expression" dxfId="6112" priority="5192">
      <formula>INDIRECT("M"&amp;ROW())="Author"</formula>
    </cfRule>
  </conditionalFormatting>
  <conditionalFormatting sqref="L239 C239:H239">
    <cfRule type="expression" dxfId="6111" priority="5202">
      <formula>INDIRECT("M"&amp;ROW())="Author"</formula>
    </cfRule>
  </conditionalFormatting>
  <conditionalFormatting sqref="L239 C239:H239">
    <cfRule type="expression" dxfId="6110" priority="5198">
      <formula>INDIRECT("M"&amp;ROW())="Office"</formula>
    </cfRule>
    <cfRule type="expression" dxfId="6109" priority="5199">
      <formula>INDIRECT("M"&amp;ROW())="Editor"</formula>
    </cfRule>
    <cfRule type="expression" dxfId="6108" priority="5201">
      <formula>INDIRECT("M"&amp;ROW())="Author"</formula>
    </cfRule>
  </conditionalFormatting>
  <conditionalFormatting sqref="L239 C239:H239">
    <cfRule type="expression" dxfId="6107" priority="5200">
      <formula>INDIRECT("M"&amp;ROW())="PPP"</formula>
    </cfRule>
  </conditionalFormatting>
  <conditionalFormatting sqref="I239">
    <cfRule type="expression" dxfId="6106" priority="5197">
      <formula>INDIRECT("M"&amp;ROW())="Author"</formula>
    </cfRule>
  </conditionalFormatting>
  <conditionalFormatting sqref="I239">
    <cfRule type="expression" dxfId="6105" priority="5193">
      <formula>INDIRECT("M"&amp;ROW())="Office"</formula>
    </cfRule>
    <cfRule type="expression" dxfId="6104" priority="5194">
      <formula>INDIRECT("M"&amp;ROW())="Editor"</formula>
    </cfRule>
    <cfRule type="expression" dxfId="6103" priority="5196">
      <formula>INDIRECT("M"&amp;ROW())="Author"</formula>
    </cfRule>
  </conditionalFormatting>
  <conditionalFormatting sqref="I239">
    <cfRule type="expression" dxfId="6102" priority="5195">
      <formula>INDIRECT("M"&amp;ROW())="PPP"</formula>
    </cfRule>
  </conditionalFormatting>
  <conditionalFormatting sqref="K239">
    <cfRule type="expression" dxfId="6101" priority="5188">
      <formula>INDIRECT("M"&amp;ROW())="Office"</formula>
    </cfRule>
    <cfRule type="expression" dxfId="6100" priority="5189">
      <formula>INDIRECT("M"&amp;ROW())="Editor"</formula>
    </cfRule>
    <cfRule type="expression" dxfId="6099" priority="5191">
      <formula>INDIRECT("M"&amp;ROW())="Author"</formula>
    </cfRule>
  </conditionalFormatting>
  <conditionalFormatting sqref="K239">
    <cfRule type="expression" dxfId="6098" priority="5190">
      <formula>INDIRECT("M"&amp;ROW())="PPP"</formula>
    </cfRule>
  </conditionalFormatting>
  <conditionalFormatting sqref="K238">
    <cfRule type="expression" dxfId="6097" priority="5177">
      <formula>INDIRECT("M"&amp;ROW())="Author"</formula>
    </cfRule>
  </conditionalFormatting>
  <conditionalFormatting sqref="L238 C238:H238">
    <cfRule type="expression" dxfId="6096" priority="5187">
      <formula>INDIRECT("M"&amp;ROW())="Author"</formula>
    </cfRule>
  </conditionalFormatting>
  <conditionalFormatting sqref="L238 C238:H238">
    <cfRule type="expression" dxfId="6095" priority="5183">
      <formula>INDIRECT("M"&amp;ROW())="Office"</formula>
    </cfRule>
    <cfRule type="expression" dxfId="6094" priority="5184">
      <formula>INDIRECT("M"&amp;ROW())="Editor"</formula>
    </cfRule>
    <cfRule type="expression" dxfId="6093" priority="5186">
      <formula>INDIRECT("M"&amp;ROW())="Author"</formula>
    </cfRule>
  </conditionalFormatting>
  <conditionalFormatting sqref="L238 C238:H238">
    <cfRule type="expression" dxfId="6092" priority="5185">
      <formula>INDIRECT("M"&amp;ROW())="PPP"</formula>
    </cfRule>
  </conditionalFormatting>
  <conditionalFormatting sqref="I238">
    <cfRule type="expression" dxfId="6091" priority="5182">
      <formula>INDIRECT("M"&amp;ROW())="Author"</formula>
    </cfRule>
  </conditionalFormatting>
  <conditionalFormatting sqref="I238">
    <cfRule type="expression" dxfId="6090" priority="5178">
      <formula>INDIRECT("M"&amp;ROW())="Office"</formula>
    </cfRule>
    <cfRule type="expression" dxfId="6089" priority="5179">
      <formula>INDIRECT("M"&amp;ROW())="Editor"</formula>
    </cfRule>
    <cfRule type="expression" dxfId="6088" priority="5181">
      <formula>INDIRECT("M"&amp;ROW())="Author"</formula>
    </cfRule>
  </conditionalFormatting>
  <conditionalFormatting sqref="I238">
    <cfRule type="expression" dxfId="6087" priority="5180">
      <formula>INDIRECT("M"&amp;ROW())="PPP"</formula>
    </cfRule>
  </conditionalFormatting>
  <conditionalFormatting sqref="K238">
    <cfRule type="expression" dxfId="6086" priority="5173">
      <formula>INDIRECT("M"&amp;ROW())="Office"</formula>
    </cfRule>
    <cfRule type="expression" dxfId="6085" priority="5174">
      <formula>INDIRECT("M"&amp;ROW())="Editor"</formula>
    </cfRule>
    <cfRule type="expression" dxfId="6084" priority="5176">
      <formula>INDIRECT("M"&amp;ROW())="Author"</formula>
    </cfRule>
  </conditionalFormatting>
  <conditionalFormatting sqref="K238">
    <cfRule type="expression" dxfId="6083" priority="5175">
      <formula>INDIRECT("M"&amp;ROW())="PPP"</formula>
    </cfRule>
  </conditionalFormatting>
  <conditionalFormatting sqref="K237">
    <cfRule type="expression" dxfId="6082" priority="5162">
      <formula>INDIRECT("M"&amp;ROW())="Author"</formula>
    </cfRule>
  </conditionalFormatting>
  <conditionalFormatting sqref="L237 C237:H237">
    <cfRule type="expression" dxfId="6081" priority="5172">
      <formula>INDIRECT("M"&amp;ROW())="Author"</formula>
    </cfRule>
  </conditionalFormatting>
  <conditionalFormatting sqref="L237 C237:H237">
    <cfRule type="expression" dxfId="6080" priority="5168">
      <formula>INDIRECT("M"&amp;ROW())="Office"</formula>
    </cfRule>
    <cfRule type="expression" dxfId="6079" priority="5169">
      <formula>INDIRECT("M"&amp;ROW())="Editor"</formula>
    </cfRule>
    <cfRule type="expression" dxfId="6078" priority="5171">
      <formula>INDIRECT("M"&amp;ROW())="Author"</formula>
    </cfRule>
  </conditionalFormatting>
  <conditionalFormatting sqref="L237 C237:H237">
    <cfRule type="expression" dxfId="6077" priority="5170">
      <formula>INDIRECT("M"&amp;ROW())="PPP"</formula>
    </cfRule>
  </conditionalFormatting>
  <conditionalFormatting sqref="I237">
    <cfRule type="expression" dxfId="6076" priority="5167">
      <formula>INDIRECT("M"&amp;ROW())="Author"</formula>
    </cfRule>
  </conditionalFormatting>
  <conditionalFormatting sqref="I237">
    <cfRule type="expression" dxfId="6075" priority="5163">
      <formula>INDIRECT("M"&amp;ROW())="Office"</formula>
    </cfRule>
    <cfRule type="expression" dxfId="6074" priority="5164">
      <formula>INDIRECT("M"&amp;ROW())="Editor"</formula>
    </cfRule>
    <cfRule type="expression" dxfId="6073" priority="5166">
      <formula>INDIRECT("M"&amp;ROW())="Author"</formula>
    </cfRule>
  </conditionalFormatting>
  <conditionalFormatting sqref="I237">
    <cfRule type="expression" dxfId="6072" priority="5165">
      <formula>INDIRECT("M"&amp;ROW())="PPP"</formula>
    </cfRule>
  </conditionalFormatting>
  <conditionalFormatting sqref="K237">
    <cfRule type="expression" dxfId="6071" priority="5158">
      <formula>INDIRECT("M"&amp;ROW())="Office"</formula>
    </cfRule>
    <cfRule type="expression" dxfId="6070" priority="5159">
      <formula>INDIRECT("M"&amp;ROW())="Editor"</formula>
    </cfRule>
    <cfRule type="expression" dxfId="6069" priority="5161">
      <formula>INDIRECT("M"&amp;ROW())="Author"</formula>
    </cfRule>
  </conditionalFormatting>
  <conditionalFormatting sqref="K237">
    <cfRule type="expression" dxfId="6068" priority="5160">
      <formula>INDIRECT("M"&amp;ROW())="PPP"</formula>
    </cfRule>
  </conditionalFormatting>
  <conditionalFormatting sqref="K236">
    <cfRule type="expression" dxfId="6067" priority="5147">
      <formula>INDIRECT("M"&amp;ROW())="Author"</formula>
    </cfRule>
  </conditionalFormatting>
  <conditionalFormatting sqref="L236 C236:H236">
    <cfRule type="expression" dxfId="6066" priority="5157">
      <formula>INDIRECT("M"&amp;ROW())="Author"</formula>
    </cfRule>
  </conditionalFormatting>
  <conditionalFormatting sqref="L236 C236:H236">
    <cfRule type="expression" dxfId="6065" priority="5153">
      <formula>INDIRECT("M"&amp;ROW())="Office"</formula>
    </cfRule>
    <cfRule type="expression" dxfId="6064" priority="5154">
      <formula>INDIRECT("M"&amp;ROW())="Editor"</formula>
    </cfRule>
    <cfRule type="expression" dxfId="6063" priority="5156">
      <formula>INDIRECT("M"&amp;ROW())="Author"</formula>
    </cfRule>
  </conditionalFormatting>
  <conditionalFormatting sqref="L236 C236:H236">
    <cfRule type="expression" dxfId="6062" priority="5155">
      <formula>INDIRECT("M"&amp;ROW())="PPP"</formula>
    </cfRule>
  </conditionalFormatting>
  <conditionalFormatting sqref="I236">
    <cfRule type="expression" dxfId="6061" priority="5152">
      <formula>INDIRECT("M"&amp;ROW())="Author"</formula>
    </cfRule>
  </conditionalFormatting>
  <conditionalFormatting sqref="I236">
    <cfRule type="expression" dxfId="6060" priority="5148">
      <formula>INDIRECT("M"&amp;ROW())="Office"</formula>
    </cfRule>
    <cfRule type="expression" dxfId="6059" priority="5149">
      <formula>INDIRECT("M"&amp;ROW())="Editor"</formula>
    </cfRule>
    <cfRule type="expression" dxfId="6058" priority="5151">
      <formula>INDIRECT("M"&amp;ROW())="Author"</formula>
    </cfRule>
  </conditionalFormatting>
  <conditionalFormatting sqref="I236">
    <cfRule type="expression" dxfId="6057" priority="5150">
      <formula>INDIRECT("M"&amp;ROW())="PPP"</formula>
    </cfRule>
  </conditionalFormatting>
  <conditionalFormatting sqref="K236">
    <cfRule type="expression" dxfId="6056" priority="5143">
      <formula>INDIRECT("M"&amp;ROW())="Office"</formula>
    </cfRule>
    <cfRule type="expression" dxfId="6055" priority="5144">
      <formula>INDIRECT("M"&amp;ROW())="Editor"</formula>
    </cfRule>
    <cfRule type="expression" dxfId="6054" priority="5146">
      <formula>INDIRECT("M"&amp;ROW())="Author"</formula>
    </cfRule>
  </conditionalFormatting>
  <conditionalFormatting sqref="K236">
    <cfRule type="expression" dxfId="6053" priority="5145">
      <formula>INDIRECT("M"&amp;ROW())="PPP"</formula>
    </cfRule>
  </conditionalFormatting>
  <conditionalFormatting sqref="K235">
    <cfRule type="expression" dxfId="6052" priority="5132">
      <formula>INDIRECT("M"&amp;ROW())="Author"</formula>
    </cfRule>
  </conditionalFormatting>
  <conditionalFormatting sqref="L235 C235:H235">
    <cfRule type="expression" dxfId="6051" priority="5142">
      <formula>INDIRECT("M"&amp;ROW())="Author"</formula>
    </cfRule>
  </conditionalFormatting>
  <conditionalFormatting sqref="L235 C235:H235">
    <cfRule type="expression" dxfId="6050" priority="5138">
      <formula>INDIRECT("M"&amp;ROW())="Office"</formula>
    </cfRule>
    <cfRule type="expression" dxfId="6049" priority="5139">
      <formula>INDIRECT("M"&amp;ROW())="Editor"</formula>
    </cfRule>
    <cfRule type="expression" dxfId="6048" priority="5141">
      <formula>INDIRECT("M"&amp;ROW())="Author"</formula>
    </cfRule>
  </conditionalFormatting>
  <conditionalFormatting sqref="L235 C235:H235">
    <cfRule type="expression" dxfId="6047" priority="5140">
      <formula>INDIRECT("M"&amp;ROW())="PPP"</formula>
    </cfRule>
  </conditionalFormatting>
  <conditionalFormatting sqref="I235">
    <cfRule type="expression" dxfId="6046" priority="5137">
      <formula>INDIRECT("M"&amp;ROW())="Author"</formula>
    </cfRule>
  </conditionalFormatting>
  <conditionalFormatting sqref="I235">
    <cfRule type="expression" dxfId="6045" priority="5133">
      <formula>INDIRECT("M"&amp;ROW())="Office"</formula>
    </cfRule>
    <cfRule type="expression" dxfId="6044" priority="5134">
      <formula>INDIRECT("M"&amp;ROW())="Editor"</formula>
    </cfRule>
    <cfRule type="expression" dxfId="6043" priority="5136">
      <formula>INDIRECT("M"&amp;ROW())="Author"</formula>
    </cfRule>
  </conditionalFormatting>
  <conditionalFormatting sqref="I235">
    <cfRule type="expression" dxfId="6042" priority="5135">
      <formula>INDIRECT("M"&amp;ROW())="PPP"</formula>
    </cfRule>
  </conditionalFormatting>
  <conditionalFormatting sqref="K235">
    <cfRule type="expression" dxfId="6041" priority="5128">
      <formula>INDIRECT("M"&amp;ROW())="Office"</formula>
    </cfRule>
    <cfRule type="expression" dxfId="6040" priority="5129">
      <formula>INDIRECT("M"&amp;ROW())="Editor"</formula>
    </cfRule>
    <cfRule type="expression" dxfId="6039" priority="5131">
      <formula>INDIRECT("M"&amp;ROW())="Author"</formula>
    </cfRule>
  </conditionalFormatting>
  <conditionalFormatting sqref="K235">
    <cfRule type="expression" dxfId="6038" priority="5130">
      <formula>INDIRECT("M"&amp;ROW())="PPP"</formula>
    </cfRule>
  </conditionalFormatting>
  <conditionalFormatting sqref="K234">
    <cfRule type="expression" dxfId="6037" priority="5117">
      <formula>INDIRECT("M"&amp;ROW())="Author"</formula>
    </cfRule>
  </conditionalFormatting>
  <conditionalFormatting sqref="L234 C234:H234">
    <cfRule type="expression" dxfId="6036" priority="5127">
      <formula>INDIRECT("M"&amp;ROW())="Author"</formula>
    </cfRule>
  </conditionalFormatting>
  <conditionalFormatting sqref="L234 C234:H234">
    <cfRule type="expression" dxfId="6035" priority="5123">
      <formula>INDIRECT("M"&amp;ROW())="Office"</formula>
    </cfRule>
    <cfRule type="expression" dxfId="6034" priority="5124">
      <formula>INDIRECT("M"&amp;ROW())="Editor"</formula>
    </cfRule>
    <cfRule type="expression" dxfId="6033" priority="5126">
      <formula>INDIRECT("M"&amp;ROW())="Author"</formula>
    </cfRule>
  </conditionalFormatting>
  <conditionalFormatting sqref="L234 C234:H234">
    <cfRule type="expression" dxfId="6032" priority="5125">
      <formula>INDIRECT("M"&amp;ROW())="PPP"</formula>
    </cfRule>
  </conditionalFormatting>
  <conditionalFormatting sqref="I234">
    <cfRule type="expression" dxfId="6031" priority="5122">
      <formula>INDIRECT("M"&amp;ROW())="Author"</formula>
    </cfRule>
  </conditionalFormatting>
  <conditionalFormatting sqref="I234">
    <cfRule type="expression" dxfId="6030" priority="5118">
      <formula>INDIRECT("M"&amp;ROW())="Office"</formula>
    </cfRule>
    <cfRule type="expression" dxfId="6029" priority="5119">
      <formula>INDIRECT("M"&amp;ROW())="Editor"</formula>
    </cfRule>
    <cfRule type="expression" dxfId="6028" priority="5121">
      <formula>INDIRECT("M"&amp;ROW())="Author"</formula>
    </cfRule>
  </conditionalFormatting>
  <conditionalFormatting sqref="I234">
    <cfRule type="expression" dxfId="6027" priority="5120">
      <formula>INDIRECT("M"&amp;ROW())="PPP"</formula>
    </cfRule>
  </conditionalFormatting>
  <conditionalFormatting sqref="K234">
    <cfRule type="expression" dxfId="6026" priority="5113">
      <formula>INDIRECT("M"&amp;ROW())="Office"</formula>
    </cfRule>
    <cfRule type="expression" dxfId="6025" priority="5114">
      <formula>INDIRECT("M"&amp;ROW())="Editor"</formula>
    </cfRule>
    <cfRule type="expression" dxfId="6024" priority="5116">
      <formula>INDIRECT("M"&amp;ROW())="Author"</formula>
    </cfRule>
  </conditionalFormatting>
  <conditionalFormatting sqref="K234">
    <cfRule type="expression" dxfId="6023" priority="5115">
      <formula>INDIRECT("M"&amp;ROW())="PPP"</formula>
    </cfRule>
  </conditionalFormatting>
  <conditionalFormatting sqref="K233">
    <cfRule type="expression" dxfId="6022" priority="5102">
      <formula>INDIRECT("M"&amp;ROW())="Author"</formula>
    </cfRule>
  </conditionalFormatting>
  <conditionalFormatting sqref="L233 C233:H233">
    <cfRule type="expression" dxfId="6021" priority="5112">
      <formula>INDIRECT("M"&amp;ROW())="Author"</formula>
    </cfRule>
  </conditionalFormatting>
  <conditionalFormatting sqref="L233 C233:H233">
    <cfRule type="expression" dxfId="6020" priority="5108">
      <formula>INDIRECT("M"&amp;ROW())="Office"</formula>
    </cfRule>
    <cfRule type="expression" dxfId="6019" priority="5109">
      <formula>INDIRECT("M"&amp;ROW())="Editor"</formula>
    </cfRule>
    <cfRule type="expression" dxfId="6018" priority="5111">
      <formula>INDIRECT("M"&amp;ROW())="Author"</formula>
    </cfRule>
  </conditionalFormatting>
  <conditionalFormatting sqref="L233 C233:H233">
    <cfRule type="expression" dxfId="6017" priority="5110">
      <formula>INDIRECT("M"&amp;ROW())="PPP"</formula>
    </cfRule>
  </conditionalFormatting>
  <conditionalFormatting sqref="I233">
    <cfRule type="expression" dxfId="6016" priority="5107">
      <formula>INDIRECT("M"&amp;ROW())="Author"</formula>
    </cfRule>
  </conditionalFormatting>
  <conditionalFormatting sqref="I233">
    <cfRule type="expression" dxfId="6015" priority="5103">
      <formula>INDIRECT("M"&amp;ROW())="Office"</formula>
    </cfRule>
    <cfRule type="expression" dxfId="6014" priority="5104">
      <formula>INDIRECT("M"&amp;ROW())="Editor"</formula>
    </cfRule>
    <cfRule type="expression" dxfId="6013" priority="5106">
      <formula>INDIRECT("M"&amp;ROW())="Author"</formula>
    </cfRule>
  </conditionalFormatting>
  <conditionalFormatting sqref="I233">
    <cfRule type="expression" dxfId="6012" priority="5105">
      <formula>INDIRECT("M"&amp;ROW())="PPP"</formula>
    </cfRule>
  </conditionalFormatting>
  <conditionalFormatting sqref="K233">
    <cfRule type="expression" dxfId="6011" priority="5098">
      <formula>INDIRECT("M"&amp;ROW())="Office"</formula>
    </cfRule>
    <cfRule type="expression" dxfId="6010" priority="5099">
      <formula>INDIRECT("M"&amp;ROW())="Editor"</formula>
    </cfRule>
    <cfRule type="expression" dxfId="6009" priority="5101">
      <formula>INDIRECT("M"&amp;ROW())="Author"</formula>
    </cfRule>
  </conditionalFormatting>
  <conditionalFormatting sqref="K233">
    <cfRule type="expression" dxfId="6008" priority="5100">
      <formula>INDIRECT("M"&amp;ROW())="PPP"</formula>
    </cfRule>
  </conditionalFormatting>
  <conditionalFormatting sqref="K232">
    <cfRule type="expression" dxfId="6007" priority="5087">
      <formula>INDIRECT("M"&amp;ROW())="Author"</formula>
    </cfRule>
  </conditionalFormatting>
  <conditionalFormatting sqref="L232 C232:H232">
    <cfRule type="expression" dxfId="6006" priority="5097">
      <formula>INDIRECT("M"&amp;ROW())="Author"</formula>
    </cfRule>
  </conditionalFormatting>
  <conditionalFormatting sqref="L232 C232:H232">
    <cfRule type="expression" dxfId="6005" priority="5093">
      <formula>INDIRECT("M"&amp;ROW())="Office"</formula>
    </cfRule>
    <cfRule type="expression" dxfId="6004" priority="5094">
      <formula>INDIRECT("M"&amp;ROW())="Editor"</formula>
    </cfRule>
    <cfRule type="expression" dxfId="6003" priority="5096">
      <formula>INDIRECT("M"&amp;ROW())="Author"</formula>
    </cfRule>
  </conditionalFormatting>
  <conditionalFormatting sqref="L232 C232:H232">
    <cfRule type="expression" dxfId="6002" priority="5095">
      <formula>INDIRECT("M"&amp;ROW())="PPP"</formula>
    </cfRule>
  </conditionalFormatting>
  <conditionalFormatting sqref="I232">
    <cfRule type="expression" dxfId="6001" priority="5092">
      <formula>INDIRECT("M"&amp;ROW())="Author"</formula>
    </cfRule>
  </conditionalFormatting>
  <conditionalFormatting sqref="I232">
    <cfRule type="expression" dxfId="6000" priority="5088">
      <formula>INDIRECT("M"&amp;ROW())="Office"</formula>
    </cfRule>
    <cfRule type="expression" dxfId="5999" priority="5089">
      <formula>INDIRECT("M"&amp;ROW())="Editor"</formula>
    </cfRule>
    <cfRule type="expression" dxfId="5998" priority="5091">
      <formula>INDIRECT("M"&amp;ROW())="Author"</formula>
    </cfRule>
  </conditionalFormatting>
  <conditionalFormatting sqref="I232">
    <cfRule type="expression" dxfId="5997" priority="5090">
      <formula>INDIRECT("M"&amp;ROW())="PPP"</formula>
    </cfRule>
  </conditionalFormatting>
  <conditionalFormatting sqref="K232">
    <cfRule type="expression" dxfId="5996" priority="5083">
      <formula>INDIRECT("M"&amp;ROW())="Office"</formula>
    </cfRule>
    <cfRule type="expression" dxfId="5995" priority="5084">
      <formula>INDIRECT("M"&amp;ROW())="Editor"</formula>
    </cfRule>
    <cfRule type="expression" dxfId="5994" priority="5086">
      <formula>INDIRECT("M"&amp;ROW())="Author"</formula>
    </cfRule>
  </conditionalFormatting>
  <conditionalFormatting sqref="K232">
    <cfRule type="expression" dxfId="5993" priority="5085">
      <formula>INDIRECT("M"&amp;ROW())="PPP"</formula>
    </cfRule>
  </conditionalFormatting>
  <conditionalFormatting sqref="K231">
    <cfRule type="expression" dxfId="5992" priority="5072">
      <formula>INDIRECT("M"&amp;ROW())="Author"</formula>
    </cfRule>
  </conditionalFormatting>
  <conditionalFormatting sqref="L231 C231:H231">
    <cfRule type="expression" dxfId="5991" priority="5082">
      <formula>INDIRECT("M"&amp;ROW())="Author"</formula>
    </cfRule>
  </conditionalFormatting>
  <conditionalFormatting sqref="L231 C231:H231">
    <cfRule type="expression" dxfId="5990" priority="5078">
      <formula>INDIRECT("M"&amp;ROW())="Office"</formula>
    </cfRule>
    <cfRule type="expression" dxfId="5989" priority="5079">
      <formula>INDIRECT("M"&amp;ROW())="Editor"</formula>
    </cfRule>
    <cfRule type="expression" dxfId="5988" priority="5081">
      <formula>INDIRECT("M"&amp;ROW())="Author"</formula>
    </cfRule>
  </conditionalFormatting>
  <conditionalFormatting sqref="L231 C231:H231">
    <cfRule type="expression" dxfId="5987" priority="5080">
      <formula>INDIRECT("M"&amp;ROW())="PPP"</formula>
    </cfRule>
  </conditionalFormatting>
  <conditionalFormatting sqref="I231">
    <cfRule type="expression" dxfId="5986" priority="5077">
      <formula>INDIRECT("M"&amp;ROW())="Author"</formula>
    </cfRule>
  </conditionalFormatting>
  <conditionalFormatting sqref="I231">
    <cfRule type="expression" dxfId="5985" priority="5073">
      <formula>INDIRECT("M"&amp;ROW())="Office"</formula>
    </cfRule>
    <cfRule type="expression" dxfId="5984" priority="5074">
      <formula>INDIRECT("M"&amp;ROW())="Editor"</formula>
    </cfRule>
    <cfRule type="expression" dxfId="5983" priority="5076">
      <formula>INDIRECT("M"&amp;ROW())="Author"</formula>
    </cfRule>
  </conditionalFormatting>
  <conditionalFormatting sqref="I231">
    <cfRule type="expression" dxfId="5982" priority="5075">
      <formula>INDIRECT("M"&amp;ROW())="PPP"</formula>
    </cfRule>
  </conditionalFormatting>
  <conditionalFormatting sqref="K231">
    <cfRule type="expression" dxfId="5981" priority="5068">
      <formula>INDIRECT("M"&amp;ROW())="Office"</formula>
    </cfRule>
    <cfRule type="expression" dxfId="5980" priority="5069">
      <formula>INDIRECT("M"&amp;ROW())="Editor"</formula>
    </cfRule>
    <cfRule type="expression" dxfId="5979" priority="5071">
      <formula>INDIRECT("M"&amp;ROW())="Author"</formula>
    </cfRule>
  </conditionalFormatting>
  <conditionalFormatting sqref="K231">
    <cfRule type="expression" dxfId="5978" priority="5070">
      <formula>INDIRECT("M"&amp;ROW())="PPP"</formula>
    </cfRule>
  </conditionalFormatting>
  <conditionalFormatting sqref="K230">
    <cfRule type="expression" dxfId="5977" priority="5057">
      <formula>INDIRECT("M"&amp;ROW())="Author"</formula>
    </cfRule>
  </conditionalFormatting>
  <conditionalFormatting sqref="L230 C230:H230">
    <cfRule type="expression" dxfId="5976" priority="5067">
      <formula>INDIRECT("M"&amp;ROW())="Author"</formula>
    </cfRule>
  </conditionalFormatting>
  <conditionalFormatting sqref="L230 C230:H230">
    <cfRule type="expression" dxfId="5975" priority="5063">
      <formula>INDIRECT("M"&amp;ROW())="Office"</formula>
    </cfRule>
    <cfRule type="expression" dxfId="5974" priority="5064">
      <formula>INDIRECT("M"&amp;ROW())="Editor"</formula>
    </cfRule>
    <cfRule type="expression" dxfId="5973" priority="5066">
      <formula>INDIRECT("M"&amp;ROW())="Author"</formula>
    </cfRule>
  </conditionalFormatting>
  <conditionalFormatting sqref="L230 C230:H230">
    <cfRule type="expression" dxfId="5972" priority="5065">
      <formula>INDIRECT("M"&amp;ROW())="PPP"</formula>
    </cfRule>
  </conditionalFormatting>
  <conditionalFormatting sqref="I230">
    <cfRule type="expression" dxfId="5971" priority="5062">
      <formula>INDIRECT("M"&amp;ROW())="Author"</formula>
    </cfRule>
  </conditionalFormatting>
  <conditionalFormatting sqref="I230">
    <cfRule type="expression" dxfId="5970" priority="5058">
      <formula>INDIRECT("M"&amp;ROW())="Office"</formula>
    </cfRule>
    <cfRule type="expression" dxfId="5969" priority="5059">
      <formula>INDIRECT("M"&amp;ROW())="Editor"</formula>
    </cfRule>
    <cfRule type="expression" dxfId="5968" priority="5061">
      <formula>INDIRECT("M"&amp;ROW())="Author"</formula>
    </cfRule>
  </conditionalFormatting>
  <conditionalFormatting sqref="I230">
    <cfRule type="expression" dxfId="5967" priority="5060">
      <formula>INDIRECT("M"&amp;ROW())="PPP"</formula>
    </cfRule>
  </conditionalFormatting>
  <conditionalFormatting sqref="K230">
    <cfRule type="expression" dxfId="5966" priority="5053">
      <formula>INDIRECT("M"&amp;ROW())="Office"</formula>
    </cfRule>
    <cfRule type="expression" dxfId="5965" priority="5054">
      <formula>INDIRECT("M"&amp;ROW())="Editor"</formula>
    </cfRule>
    <cfRule type="expression" dxfId="5964" priority="5056">
      <formula>INDIRECT("M"&amp;ROW())="Author"</formula>
    </cfRule>
  </conditionalFormatting>
  <conditionalFormatting sqref="K230">
    <cfRule type="expression" dxfId="5963" priority="5055">
      <formula>INDIRECT("M"&amp;ROW())="PPP"</formula>
    </cfRule>
  </conditionalFormatting>
  <conditionalFormatting sqref="K229">
    <cfRule type="expression" dxfId="5962" priority="5042">
      <formula>INDIRECT("M"&amp;ROW())="Author"</formula>
    </cfRule>
  </conditionalFormatting>
  <conditionalFormatting sqref="L229 C229:H229">
    <cfRule type="expression" dxfId="5961" priority="5052">
      <formula>INDIRECT("M"&amp;ROW())="Author"</formula>
    </cfRule>
  </conditionalFormatting>
  <conditionalFormatting sqref="L229 C229:H229">
    <cfRule type="expression" dxfId="5960" priority="5048">
      <formula>INDIRECT("M"&amp;ROW())="Office"</formula>
    </cfRule>
    <cfRule type="expression" dxfId="5959" priority="5049">
      <formula>INDIRECT("M"&amp;ROW())="Editor"</formula>
    </cfRule>
    <cfRule type="expression" dxfId="5958" priority="5051">
      <formula>INDIRECT("M"&amp;ROW())="Author"</formula>
    </cfRule>
  </conditionalFormatting>
  <conditionalFormatting sqref="L229 C229:H229">
    <cfRule type="expression" dxfId="5957" priority="5050">
      <formula>INDIRECT("M"&amp;ROW())="PPP"</formula>
    </cfRule>
  </conditionalFormatting>
  <conditionalFormatting sqref="I229">
    <cfRule type="expression" dxfId="5956" priority="5047">
      <formula>INDIRECT("M"&amp;ROW())="Author"</formula>
    </cfRule>
  </conditionalFormatting>
  <conditionalFormatting sqref="I229">
    <cfRule type="expression" dxfId="5955" priority="5043">
      <formula>INDIRECT("M"&amp;ROW())="Office"</formula>
    </cfRule>
    <cfRule type="expression" dxfId="5954" priority="5044">
      <formula>INDIRECT("M"&amp;ROW())="Editor"</formula>
    </cfRule>
    <cfRule type="expression" dxfId="5953" priority="5046">
      <formula>INDIRECT("M"&amp;ROW())="Author"</formula>
    </cfRule>
  </conditionalFormatting>
  <conditionalFormatting sqref="I229">
    <cfRule type="expression" dxfId="5952" priority="5045">
      <formula>INDIRECT("M"&amp;ROW())="PPP"</formula>
    </cfRule>
  </conditionalFormatting>
  <conditionalFormatting sqref="K229">
    <cfRule type="expression" dxfId="5951" priority="5038">
      <formula>INDIRECT("M"&amp;ROW())="Office"</formula>
    </cfRule>
    <cfRule type="expression" dxfId="5950" priority="5039">
      <formula>INDIRECT("M"&amp;ROW())="Editor"</formula>
    </cfRule>
    <cfRule type="expression" dxfId="5949" priority="5041">
      <formula>INDIRECT("M"&amp;ROW())="Author"</formula>
    </cfRule>
  </conditionalFormatting>
  <conditionalFormatting sqref="K229">
    <cfRule type="expression" dxfId="5948" priority="5040">
      <formula>INDIRECT("M"&amp;ROW())="PPP"</formula>
    </cfRule>
  </conditionalFormatting>
  <conditionalFormatting sqref="K228">
    <cfRule type="expression" dxfId="5947" priority="5027">
      <formula>INDIRECT("M"&amp;ROW())="Author"</formula>
    </cfRule>
  </conditionalFormatting>
  <conditionalFormatting sqref="L228 C228:H228">
    <cfRule type="expression" dxfId="5946" priority="5037">
      <formula>INDIRECT("M"&amp;ROW())="Author"</formula>
    </cfRule>
  </conditionalFormatting>
  <conditionalFormatting sqref="L228 C228:H228">
    <cfRule type="expression" dxfId="5945" priority="5033">
      <formula>INDIRECT("M"&amp;ROW())="Office"</formula>
    </cfRule>
    <cfRule type="expression" dxfId="5944" priority="5034">
      <formula>INDIRECT("M"&amp;ROW())="Editor"</formula>
    </cfRule>
    <cfRule type="expression" dxfId="5943" priority="5036">
      <formula>INDIRECT("M"&amp;ROW())="Author"</formula>
    </cfRule>
  </conditionalFormatting>
  <conditionalFormatting sqref="L228 C228:H228">
    <cfRule type="expression" dxfId="5942" priority="5035">
      <formula>INDIRECT("M"&amp;ROW())="PPP"</formula>
    </cfRule>
  </conditionalFormatting>
  <conditionalFormatting sqref="I228">
    <cfRule type="expression" dxfId="5941" priority="5032">
      <formula>INDIRECT("M"&amp;ROW())="Author"</formula>
    </cfRule>
  </conditionalFormatting>
  <conditionalFormatting sqref="I228">
    <cfRule type="expression" dxfId="5940" priority="5028">
      <formula>INDIRECT("M"&amp;ROW())="Office"</formula>
    </cfRule>
    <cfRule type="expression" dxfId="5939" priority="5029">
      <formula>INDIRECT("M"&amp;ROW())="Editor"</formula>
    </cfRule>
    <cfRule type="expression" dxfId="5938" priority="5031">
      <formula>INDIRECT("M"&amp;ROW())="Author"</formula>
    </cfRule>
  </conditionalFormatting>
  <conditionalFormatting sqref="I228">
    <cfRule type="expression" dxfId="5937" priority="5030">
      <formula>INDIRECT("M"&amp;ROW())="PPP"</formula>
    </cfRule>
  </conditionalFormatting>
  <conditionalFormatting sqref="K228">
    <cfRule type="expression" dxfId="5936" priority="5023">
      <formula>INDIRECT("M"&amp;ROW())="Office"</formula>
    </cfRule>
    <cfRule type="expression" dxfId="5935" priority="5024">
      <formula>INDIRECT("M"&amp;ROW())="Editor"</formula>
    </cfRule>
    <cfRule type="expression" dxfId="5934" priority="5026">
      <formula>INDIRECT("M"&amp;ROW())="Author"</formula>
    </cfRule>
  </conditionalFormatting>
  <conditionalFormatting sqref="K228">
    <cfRule type="expression" dxfId="5933" priority="5025">
      <formula>INDIRECT("M"&amp;ROW())="PPP"</formula>
    </cfRule>
  </conditionalFormatting>
  <conditionalFormatting sqref="K224:K227">
    <cfRule type="expression" dxfId="5932" priority="5012">
      <formula>INDIRECT("M"&amp;ROW())="Author"</formula>
    </cfRule>
  </conditionalFormatting>
  <conditionalFormatting sqref="C226:H227 D224:H225 L224:L227">
    <cfRule type="expression" dxfId="5931" priority="5022">
      <formula>INDIRECT("M"&amp;ROW())="Author"</formula>
    </cfRule>
  </conditionalFormatting>
  <conditionalFormatting sqref="C226:H227 D224:H225 L224:L227">
    <cfRule type="expression" dxfId="5930" priority="5018">
      <formula>INDIRECT("M"&amp;ROW())="Office"</formula>
    </cfRule>
    <cfRule type="expression" dxfId="5929" priority="5019">
      <formula>INDIRECT("M"&amp;ROW())="Editor"</formula>
    </cfRule>
    <cfRule type="expression" dxfId="5928" priority="5021">
      <formula>INDIRECT("M"&amp;ROW())="Author"</formula>
    </cfRule>
  </conditionalFormatting>
  <conditionalFormatting sqref="C226:H227 D224:H225 L224:L227">
    <cfRule type="expression" dxfId="5927" priority="5020">
      <formula>INDIRECT("M"&amp;ROW())="PPP"</formula>
    </cfRule>
  </conditionalFormatting>
  <conditionalFormatting sqref="I224:I227">
    <cfRule type="expression" dxfId="5926" priority="5017">
      <formula>INDIRECT("M"&amp;ROW())="Author"</formula>
    </cfRule>
  </conditionalFormatting>
  <conditionalFormatting sqref="I224:I227">
    <cfRule type="expression" dxfId="5925" priority="5013">
      <formula>INDIRECT("M"&amp;ROW())="Office"</formula>
    </cfRule>
    <cfRule type="expression" dxfId="5924" priority="5014">
      <formula>INDIRECT("M"&amp;ROW())="Editor"</formula>
    </cfRule>
    <cfRule type="expression" dxfId="5923" priority="5016">
      <formula>INDIRECT("M"&amp;ROW())="Author"</formula>
    </cfRule>
  </conditionalFormatting>
  <conditionalFormatting sqref="I224:I227">
    <cfRule type="expression" dxfId="5922" priority="5015">
      <formula>INDIRECT("M"&amp;ROW())="PPP"</formula>
    </cfRule>
  </conditionalFormatting>
  <conditionalFormatting sqref="K224:K227">
    <cfRule type="expression" dxfId="5921" priority="5008">
      <formula>INDIRECT("M"&amp;ROW())="Office"</formula>
    </cfRule>
    <cfRule type="expression" dxfId="5920" priority="5009">
      <formula>INDIRECT("M"&amp;ROW())="Editor"</formula>
    </cfRule>
    <cfRule type="expression" dxfId="5919" priority="5011">
      <formula>INDIRECT("M"&amp;ROW())="Author"</formula>
    </cfRule>
  </conditionalFormatting>
  <conditionalFormatting sqref="K224:K227">
    <cfRule type="expression" dxfId="5918" priority="5010">
      <formula>INDIRECT("M"&amp;ROW())="PPP"</formula>
    </cfRule>
  </conditionalFormatting>
  <conditionalFormatting sqref="K223">
    <cfRule type="expression" dxfId="5917" priority="4997">
      <formula>INDIRECT("M"&amp;ROW())="Author"</formula>
    </cfRule>
  </conditionalFormatting>
  <conditionalFormatting sqref="D223:H223 L223">
    <cfRule type="expression" dxfId="5916" priority="5007">
      <formula>INDIRECT("M"&amp;ROW())="Author"</formula>
    </cfRule>
  </conditionalFormatting>
  <conditionalFormatting sqref="D223:H223 L223">
    <cfRule type="expression" dxfId="5915" priority="5003">
      <formula>INDIRECT("M"&amp;ROW())="Office"</formula>
    </cfRule>
    <cfRule type="expression" dxfId="5914" priority="5004">
      <formula>INDIRECT("M"&amp;ROW())="Editor"</formula>
    </cfRule>
    <cfRule type="expression" dxfId="5913" priority="5006">
      <formula>INDIRECT("M"&amp;ROW())="Author"</formula>
    </cfRule>
  </conditionalFormatting>
  <conditionalFormatting sqref="D223:H223 L223">
    <cfRule type="expression" dxfId="5912" priority="5005">
      <formula>INDIRECT("M"&amp;ROW())="PPP"</formula>
    </cfRule>
  </conditionalFormatting>
  <conditionalFormatting sqref="I223">
    <cfRule type="expression" dxfId="5911" priority="5002">
      <formula>INDIRECT("M"&amp;ROW())="Author"</formula>
    </cfRule>
  </conditionalFormatting>
  <conditionalFormatting sqref="I223">
    <cfRule type="expression" dxfId="5910" priority="4998">
      <formula>INDIRECT("M"&amp;ROW())="Office"</formula>
    </cfRule>
    <cfRule type="expression" dxfId="5909" priority="4999">
      <formula>INDIRECT("M"&amp;ROW())="Editor"</formula>
    </cfRule>
    <cfRule type="expression" dxfId="5908" priority="5001">
      <formula>INDIRECT("M"&amp;ROW())="Author"</formula>
    </cfRule>
  </conditionalFormatting>
  <conditionalFormatting sqref="I223">
    <cfRule type="expression" dxfId="5907" priority="5000">
      <formula>INDIRECT("M"&amp;ROW())="PPP"</formula>
    </cfRule>
  </conditionalFormatting>
  <conditionalFormatting sqref="K223">
    <cfRule type="expression" dxfId="5906" priority="4993">
      <formula>INDIRECT("M"&amp;ROW())="Office"</formula>
    </cfRule>
    <cfRule type="expression" dxfId="5905" priority="4994">
      <formula>INDIRECT("M"&amp;ROW())="Editor"</formula>
    </cfRule>
    <cfRule type="expression" dxfId="5904" priority="4996">
      <formula>INDIRECT("M"&amp;ROW())="Author"</formula>
    </cfRule>
  </conditionalFormatting>
  <conditionalFormatting sqref="K223">
    <cfRule type="expression" dxfId="5903" priority="4995">
      <formula>INDIRECT("M"&amp;ROW())="PPP"</formula>
    </cfRule>
  </conditionalFormatting>
  <conditionalFormatting sqref="K222">
    <cfRule type="expression" dxfId="5902" priority="4982">
      <formula>INDIRECT("M"&amp;ROW())="Author"</formula>
    </cfRule>
  </conditionalFormatting>
  <conditionalFormatting sqref="D222:H222 L222">
    <cfRule type="expression" dxfId="5901" priority="4992">
      <formula>INDIRECT("M"&amp;ROW())="Author"</formula>
    </cfRule>
  </conditionalFormatting>
  <conditionalFormatting sqref="D222:H222 L222">
    <cfRule type="expression" dxfId="5900" priority="4988">
      <formula>INDIRECT("M"&amp;ROW())="Office"</formula>
    </cfRule>
    <cfRule type="expression" dxfId="5899" priority="4989">
      <formula>INDIRECT("M"&amp;ROW())="Editor"</formula>
    </cfRule>
    <cfRule type="expression" dxfId="5898" priority="4991">
      <formula>INDIRECT("M"&amp;ROW())="Author"</formula>
    </cfRule>
  </conditionalFormatting>
  <conditionalFormatting sqref="D222:H222 L222">
    <cfRule type="expression" dxfId="5897" priority="4990">
      <formula>INDIRECT("M"&amp;ROW())="PPP"</formula>
    </cfRule>
  </conditionalFormatting>
  <conditionalFormatting sqref="I222">
    <cfRule type="expression" dxfId="5896" priority="4987">
      <formula>INDIRECT("M"&amp;ROW())="Author"</formula>
    </cfRule>
  </conditionalFormatting>
  <conditionalFormatting sqref="I222">
    <cfRule type="expression" dxfId="5895" priority="4983">
      <formula>INDIRECT("M"&amp;ROW())="Office"</formula>
    </cfRule>
    <cfRule type="expression" dxfId="5894" priority="4984">
      <formula>INDIRECT("M"&amp;ROW())="Editor"</formula>
    </cfRule>
    <cfRule type="expression" dxfId="5893" priority="4986">
      <formula>INDIRECT("M"&amp;ROW())="Author"</formula>
    </cfRule>
  </conditionalFormatting>
  <conditionalFormatting sqref="I222">
    <cfRule type="expression" dxfId="5892" priority="4985">
      <formula>INDIRECT("M"&amp;ROW())="PPP"</formula>
    </cfRule>
  </conditionalFormatting>
  <conditionalFormatting sqref="K222">
    <cfRule type="expression" dxfId="5891" priority="4978">
      <formula>INDIRECT("M"&amp;ROW())="Office"</formula>
    </cfRule>
    <cfRule type="expression" dxfId="5890" priority="4979">
      <formula>INDIRECT("M"&amp;ROW())="Editor"</formula>
    </cfRule>
    <cfRule type="expression" dxfId="5889" priority="4981">
      <formula>INDIRECT("M"&amp;ROW())="Author"</formula>
    </cfRule>
  </conditionalFormatting>
  <conditionalFormatting sqref="K222">
    <cfRule type="expression" dxfId="5888" priority="4980">
      <formula>INDIRECT("M"&amp;ROW())="PPP"</formula>
    </cfRule>
  </conditionalFormatting>
  <conditionalFormatting sqref="K221">
    <cfRule type="expression" dxfId="5887" priority="4967">
      <formula>INDIRECT("M"&amp;ROW())="Author"</formula>
    </cfRule>
  </conditionalFormatting>
  <conditionalFormatting sqref="D221:H221 L221">
    <cfRule type="expression" dxfId="5886" priority="4977">
      <formula>INDIRECT("M"&amp;ROW())="Author"</formula>
    </cfRule>
  </conditionalFormatting>
  <conditionalFormatting sqref="D221:H221 L221">
    <cfRule type="expression" dxfId="5885" priority="4973">
      <formula>INDIRECT("M"&amp;ROW())="Office"</formula>
    </cfRule>
    <cfRule type="expression" dxfId="5884" priority="4974">
      <formula>INDIRECT("M"&amp;ROW())="Editor"</formula>
    </cfRule>
    <cfRule type="expression" dxfId="5883" priority="4976">
      <formula>INDIRECT("M"&amp;ROW())="Author"</formula>
    </cfRule>
  </conditionalFormatting>
  <conditionalFormatting sqref="D221:H221 L221">
    <cfRule type="expression" dxfId="5882" priority="4975">
      <formula>INDIRECT("M"&amp;ROW())="PPP"</formula>
    </cfRule>
  </conditionalFormatting>
  <conditionalFormatting sqref="I221">
    <cfRule type="expression" dxfId="5881" priority="4972">
      <formula>INDIRECT("M"&amp;ROW())="Author"</formula>
    </cfRule>
  </conditionalFormatting>
  <conditionalFormatting sqref="I221">
    <cfRule type="expression" dxfId="5880" priority="4968">
      <formula>INDIRECT("M"&amp;ROW())="Office"</formula>
    </cfRule>
    <cfRule type="expression" dxfId="5879" priority="4969">
      <formula>INDIRECT("M"&amp;ROW())="Editor"</formula>
    </cfRule>
    <cfRule type="expression" dxfId="5878" priority="4971">
      <formula>INDIRECT("M"&amp;ROW())="Author"</formula>
    </cfRule>
  </conditionalFormatting>
  <conditionalFormatting sqref="I221">
    <cfRule type="expression" dxfId="5877" priority="4970">
      <formula>INDIRECT("M"&amp;ROW())="PPP"</formula>
    </cfRule>
  </conditionalFormatting>
  <conditionalFormatting sqref="K221">
    <cfRule type="expression" dxfId="5876" priority="4963">
      <formula>INDIRECT("M"&amp;ROW())="Office"</formula>
    </cfRule>
    <cfRule type="expression" dxfId="5875" priority="4964">
      <formula>INDIRECT("M"&amp;ROW())="Editor"</formula>
    </cfRule>
    <cfRule type="expression" dxfId="5874" priority="4966">
      <formula>INDIRECT("M"&amp;ROW())="Author"</formula>
    </cfRule>
  </conditionalFormatting>
  <conditionalFormatting sqref="K221">
    <cfRule type="expression" dxfId="5873" priority="4965">
      <formula>INDIRECT("M"&amp;ROW())="PPP"</formula>
    </cfRule>
  </conditionalFormatting>
  <conditionalFormatting sqref="K219:K220">
    <cfRule type="expression" dxfId="5872" priority="4952">
      <formula>INDIRECT("M"&amp;ROW())="Author"</formula>
    </cfRule>
  </conditionalFormatting>
  <conditionalFormatting sqref="D219:H220 L219:L220">
    <cfRule type="expression" dxfId="5871" priority="4962">
      <formula>INDIRECT("M"&amp;ROW())="Author"</formula>
    </cfRule>
  </conditionalFormatting>
  <conditionalFormatting sqref="D219:H220 L219:L220">
    <cfRule type="expression" dxfId="5870" priority="4958">
      <formula>INDIRECT("M"&amp;ROW())="Office"</formula>
    </cfRule>
    <cfRule type="expression" dxfId="5869" priority="4959">
      <formula>INDIRECT("M"&amp;ROW())="Editor"</formula>
    </cfRule>
    <cfRule type="expression" dxfId="5868" priority="4961">
      <formula>INDIRECT("M"&amp;ROW())="Author"</formula>
    </cfRule>
  </conditionalFormatting>
  <conditionalFormatting sqref="D219:H220 L219:L220">
    <cfRule type="expression" dxfId="5867" priority="4960">
      <formula>INDIRECT("M"&amp;ROW())="PPP"</formula>
    </cfRule>
  </conditionalFormatting>
  <conditionalFormatting sqref="I219:I220">
    <cfRule type="expression" dxfId="5866" priority="4957">
      <formula>INDIRECT("M"&amp;ROW())="Author"</formula>
    </cfRule>
  </conditionalFormatting>
  <conditionalFormatting sqref="I219:I220">
    <cfRule type="expression" dxfId="5865" priority="4953">
      <formula>INDIRECT("M"&amp;ROW())="Office"</formula>
    </cfRule>
    <cfRule type="expression" dxfId="5864" priority="4954">
      <formula>INDIRECT("M"&amp;ROW())="Editor"</formula>
    </cfRule>
    <cfRule type="expression" dxfId="5863" priority="4956">
      <formula>INDIRECT("M"&amp;ROW())="Author"</formula>
    </cfRule>
  </conditionalFormatting>
  <conditionalFormatting sqref="I219:I220">
    <cfRule type="expression" dxfId="5862" priority="4955">
      <formula>INDIRECT("M"&amp;ROW())="PPP"</formula>
    </cfRule>
  </conditionalFormatting>
  <conditionalFormatting sqref="K219:K220">
    <cfRule type="expression" dxfId="5861" priority="4948">
      <formula>INDIRECT("M"&amp;ROW())="Office"</formula>
    </cfRule>
    <cfRule type="expression" dxfId="5860" priority="4949">
      <formula>INDIRECT("M"&amp;ROW())="Editor"</formula>
    </cfRule>
    <cfRule type="expression" dxfId="5859" priority="4951">
      <formula>INDIRECT("M"&amp;ROW())="Author"</formula>
    </cfRule>
  </conditionalFormatting>
  <conditionalFormatting sqref="K219:K220">
    <cfRule type="expression" dxfId="5858" priority="4950">
      <formula>INDIRECT("M"&amp;ROW())="PPP"</formula>
    </cfRule>
  </conditionalFormatting>
  <conditionalFormatting sqref="K218">
    <cfRule type="expression" dxfId="5857" priority="4937">
      <formula>INDIRECT("M"&amp;ROW())="Author"</formula>
    </cfRule>
  </conditionalFormatting>
  <conditionalFormatting sqref="D218:H218 L218">
    <cfRule type="expression" dxfId="5856" priority="4947">
      <formula>INDIRECT("M"&amp;ROW())="Author"</formula>
    </cfRule>
  </conditionalFormatting>
  <conditionalFormatting sqref="D218:H218 L218">
    <cfRule type="expression" dxfId="5855" priority="4943">
      <formula>INDIRECT("M"&amp;ROW())="Office"</formula>
    </cfRule>
    <cfRule type="expression" dxfId="5854" priority="4944">
      <formula>INDIRECT("M"&amp;ROW())="Editor"</formula>
    </cfRule>
    <cfRule type="expression" dxfId="5853" priority="4946">
      <formula>INDIRECT("M"&amp;ROW())="Author"</formula>
    </cfRule>
  </conditionalFormatting>
  <conditionalFormatting sqref="D218:H218 L218">
    <cfRule type="expression" dxfId="5852" priority="4945">
      <formula>INDIRECT("M"&amp;ROW())="PPP"</formula>
    </cfRule>
  </conditionalFormatting>
  <conditionalFormatting sqref="I218">
    <cfRule type="expression" dxfId="5851" priority="4942">
      <formula>INDIRECT("M"&amp;ROW())="Author"</formula>
    </cfRule>
  </conditionalFormatting>
  <conditionalFormatting sqref="I218">
    <cfRule type="expression" dxfId="5850" priority="4938">
      <formula>INDIRECT("M"&amp;ROW())="Office"</formula>
    </cfRule>
    <cfRule type="expression" dxfId="5849" priority="4939">
      <formula>INDIRECT("M"&amp;ROW())="Editor"</formula>
    </cfRule>
    <cfRule type="expression" dxfId="5848" priority="4941">
      <formula>INDIRECT("M"&amp;ROW())="Author"</formula>
    </cfRule>
  </conditionalFormatting>
  <conditionalFormatting sqref="I218">
    <cfRule type="expression" dxfId="5847" priority="4940">
      <formula>INDIRECT("M"&amp;ROW())="PPP"</formula>
    </cfRule>
  </conditionalFormatting>
  <conditionalFormatting sqref="K218">
    <cfRule type="expression" dxfId="5846" priority="4933">
      <formula>INDIRECT("M"&amp;ROW())="Office"</formula>
    </cfRule>
    <cfRule type="expression" dxfId="5845" priority="4934">
      <formula>INDIRECT("M"&amp;ROW())="Editor"</formula>
    </cfRule>
    <cfRule type="expression" dxfId="5844" priority="4936">
      <formula>INDIRECT("M"&amp;ROW())="Author"</formula>
    </cfRule>
  </conditionalFormatting>
  <conditionalFormatting sqref="K218">
    <cfRule type="expression" dxfId="5843" priority="4935">
      <formula>INDIRECT("M"&amp;ROW())="PPP"</formula>
    </cfRule>
  </conditionalFormatting>
  <conditionalFormatting sqref="K217">
    <cfRule type="expression" dxfId="5842" priority="4922">
      <formula>INDIRECT("M"&amp;ROW())="Author"</formula>
    </cfRule>
  </conditionalFormatting>
  <conditionalFormatting sqref="D217:H217 L217">
    <cfRule type="expression" dxfId="5841" priority="4932">
      <formula>INDIRECT("M"&amp;ROW())="Author"</formula>
    </cfRule>
  </conditionalFormatting>
  <conditionalFormatting sqref="D217:H217 L217">
    <cfRule type="expression" dxfId="5840" priority="4928">
      <formula>INDIRECT("M"&amp;ROW())="Office"</formula>
    </cfRule>
    <cfRule type="expression" dxfId="5839" priority="4929">
      <formula>INDIRECT("M"&amp;ROW())="Editor"</formula>
    </cfRule>
    <cfRule type="expression" dxfId="5838" priority="4931">
      <formula>INDIRECT("M"&amp;ROW())="Author"</formula>
    </cfRule>
  </conditionalFormatting>
  <conditionalFormatting sqref="D217:H217 L217">
    <cfRule type="expression" dxfId="5837" priority="4930">
      <formula>INDIRECT("M"&amp;ROW())="PPP"</formula>
    </cfRule>
  </conditionalFormatting>
  <conditionalFormatting sqref="I217">
    <cfRule type="expression" dxfId="5836" priority="4927">
      <formula>INDIRECT("M"&amp;ROW())="Author"</formula>
    </cfRule>
  </conditionalFormatting>
  <conditionalFormatting sqref="I217">
    <cfRule type="expression" dxfId="5835" priority="4923">
      <formula>INDIRECT("M"&amp;ROW())="Office"</formula>
    </cfRule>
    <cfRule type="expression" dxfId="5834" priority="4924">
      <formula>INDIRECT("M"&amp;ROW())="Editor"</formula>
    </cfRule>
    <cfRule type="expression" dxfId="5833" priority="4926">
      <formula>INDIRECT("M"&amp;ROW())="Author"</formula>
    </cfRule>
  </conditionalFormatting>
  <conditionalFormatting sqref="I217">
    <cfRule type="expression" dxfId="5832" priority="4925">
      <formula>INDIRECT("M"&amp;ROW())="PPP"</formula>
    </cfRule>
  </conditionalFormatting>
  <conditionalFormatting sqref="K217">
    <cfRule type="expression" dxfId="5831" priority="4918">
      <formula>INDIRECT("M"&amp;ROW())="Office"</formula>
    </cfRule>
    <cfRule type="expression" dxfId="5830" priority="4919">
      <formula>INDIRECT("M"&amp;ROW())="Editor"</formula>
    </cfRule>
    <cfRule type="expression" dxfId="5829" priority="4921">
      <formula>INDIRECT("M"&amp;ROW())="Author"</formula>
    </cfRule>
  </conditionalFormatting>
  <conditionalFormatting sqref="K217">
    <cfRule type="expression" dxfId="5828" priority="4920">
      <formula>INDIRECT("M"&amp;ROW())="PPP"</formula>
    </cfRule>
  </conditionalFormatting>
  <conditionalFormatting sqref="K216">
    <cfRule type="expression" dxfId="5827" priority="4907">
      <formula>INDIRECT("M"&amp;ROW())="Author"</formula>
    </cfRule>
  </conditionalFormatting>
  <conditionalFormatting sqref="D216:H216 L216">
    <cfRule type="expression" dxfId="5826" priority="4917">
      <formula>INDIRECT("M"&amp;ROW())="Author"</formula>
    </cfRule>
  </conditionalFormatting>
  <conditionalFormatting sqref="D216:H216 L216">
    <cfRule type="expression" dxfId="5825" priority="4913">
      <formula>INDIRECT("M"&amp;ROW())="Office"</formula>
    </cfRule>
    <cfRule type="expression" dxfId="5824" priority="4914">
      <formula>INDIRECT("M"&amp;ROW())="Editor"</formula>
    </cfRule>
    <cfRule type="expression" dxfId="5823" priority="4916">
      <formula>INDIRECT("M"&amp;ROW())="Author"</formula>
    </cfRule>
  </conditionalFormatting>
  <conditionalFormatting sqref="D216:H216 L216">
    <cfRule type="expression" dxfId="5822" priority="4915">
      <formula>INDIRECT("M"&amp;ROW())="PPP"</formula>
    </cfRule>
  </conditionalFormatting>
  <conditionalFormatting sqref="I216">
    <cfRule type="expression" dxfId="5821" priority="4912">
      <formula>INDIRECT("M"&amp;ROW())="Author"</formula>
    </cfRule>
  </conditionalFormatting>
  <conditionalFormatting sqref="I216">
    <cfRule type="expression" dxfId="5820" priority="4908">
      <formula>INDIRECT("M"&amp;ROW())="Office"</formula>
    </cfRule>
    <cfRule type="expression" dxfId="5819" priority="4909">
      <formula>INDIRECT("M"&amp;ROW())="Editor"</formula>
    </cfRule>
    <cfRule type="expression" dxfId="5818" priority="4911">
      <formula>INDIRECT("M"&amp;ROW())="Author"</formula>
    </cfRule>
  </conditionalFormatting>
  <conditionalFormatting sqref="I216">
    <cfRule type="expression" dxfId="5817" priority="4910">
      <formula>INDIRECT("M"&amp;ROW())="PPP"</formula>
    </cfRule>
  </conditionalFormatting>
  <conditionalFormatting sqref="K216">
    <cfRule type="expression" dxfId="5816" priority="4903">
      <formula>INDIRECT("M"&amp;ROW())="Office"</formula>
    </cfRule>
    <cfRule type="expression" dxfId="5815" priority="4904">
      <formula>INDIRECT("M"&amp;ROW())="Editor"</formula>
    </cfRule>
    <cfRule type="expression" dxfId="5814" priority="4906">
      <formula>INDIRECT("M"&amp;ROW())="Author"</formula>
    </cfRule>
  </conditionalFormatting>
  <conditionalFormatting sqref="K216">
    <cfRule type="expression" dxfId="5813" priority="4905">
      <formula>INDIRECT("M"&amp;ROW())="PPP"</formula>
    </cfRule>
  </conditionalFormatting>
  <conditionalFormatting sqref="K215">
    <cfRule type="expression" dxfId="5812" priority="4892">
      <formula>INDIRECT("M"&amp;ROW())="Author"</formula>
    </cfRule>
  </conditionalFormatting>
  <conditionalFormatting sqref="D215:H215 L215">
    <cfRule type="expression" dxfId="5811" priority="4902">
      <formula>INDIRECT("M"&amp;ROW())="Author"</formula>
    </cfRule>
  </conditionalFormatting>
  <conditionalFormatting sqref="D215:H215 L215">
    <cfRule type="expression" dxfId="5810" priority="4898">
      <formula>INDIRECT("M"&amp;ROW())="Office"</formula>
    </cfRule>
    <cfRule type="expression" dxfId="5809" priority="4899">
      <formula>INDIRECT("M"&amp;ROW())="Editor"</formula>
    </cfRule>
    <cfRule type="expression" dxfId="5808" priority="4901">
      <formula>INDIRECT("M"&amp;ROW())="Author"</formula>
    </cfRule>
  </conditionalFormatting>
  <conditionalFormatting sqref="D215:H215 L215">
    <cfRule type="expression" dxfId="5807" priority="4900">
      <formula>INDIRECT("M"&amp;ROW())="PPP"</formula>
    </cfRule>
  </conditionalFormatting>
  <conditionalFormatting sqref="I215">
    <cfRule type="expression" dxfId="5806" priority="4897">
      <formula>INDIRECT("M"&amp;ROW())="Author"</formula>
    </cfRule>
  </conditionalFormatting>
  <conditionalFormatting sqref="I215">
    <cfRule type="expression" dxfId="5805" priority="4893">
      <formula>INDIRECT("M"&amp;ROW())="Office"</formula>
    </cfRule>
    <cfRule type="expression" dxfId="5804" priority="4894">
      <formula>INDIRECT("M"&amp;ROW())="Editor"</formula>
    </cfRule>
    <cfRule type="expression" dxfId="5803" priority="4896">
      <formula>INDIRECT("M"&amp;ROW())="Author"</formula>
    </cfRule>
  </conditionalFormatting>
  <conditionalFormatting sqref="I215">
    <cfRule type="expression" dxfId="5802" priority="4895">
      <formula>INDIRECT("M"&amp;ROW())="PPP"</formula>
    </cfRule>
  </conditionalFormatting>
  <conditionalFormatting sqref="K215">
    <cfRule type="expression" dxfId="5801" priority="4888">
      <formula>INDIRECT("M"&amp;ROW())="Office"</formula>
    </cfRule>
    <cfRule type="expression" dxfId="5800" priority="4889">
      <formula>INDIRECT("M"&amp;ROW())="Editor"</formula>
    </cfRule>
    <cfRule type="expression" dxfId="5799" priority="4891">
      <formula>INDIRECT("M"&amp;ROW())="Author"</formula>
    </cfRule>
  </conditionalFormatting>
  <conditionalFormatting sqref="K215">
    <cfRule type="expression" dxfId="5798" priority="4890">
      <formula>INDIRECT("M"&amp;ROW())="PPP"</formula>
    </cfRule>
  </conditionalFormatting>
  <conditionalFormatting sqref="K214">
    <cfRule type="expression" dxfId="5797" priority="4877">
      <formula>INDIRECT("M"&amp;ROW())="Author"</formula>
    </cfRule>
  </conditionalFormatting>
  <conditionalFormatting sqref="D214:H214 L214">
    <cfRule type="expression" dxfId="5796" priority="4887">
      <formula>INDIRECT("M"&amp;ROW())="Author"</formula>
    </cfRule>
  </conditionalFormatting>
  <conditionalFormatting sqref="D214:H214 L214">
    <cfRule type="expression" dxfId="5795" priority="4883">
      <formula>INDIRECT("M"&amp;ROW())="Office"</formula>
    </cfRule>
    <cfRule type="expression" dxfId="5794" priority="4884">
      <formula>INDIRECT("M"&amp;ROW())="Editor"</formula>
    </cfRule>
    <cfRule type="expression" dxfId="5793" priority="4886">
      <formula>INDIRECT("M"&amp;ROW())="Author"</formula>
    </cfRule>
  </conditionalFormatting>
  <conditionalFormatting sqref="D214:H214 L214">
    <cfRule type="expression" dxfId="5792" priority="4885">
      <formula>INDIRECT("M"&amp;ROW())="PPP"</formula>
    </cfRule>
  </conditionalFormatting>
  <conditionalFormatting sqref="I214">
    <cfRule type="expression" dxfId="5791" priority="4882">
      <formula>INDIRECT("M"&amp;ROW())="Author"</formula>
    </cfRule>
  </conditionalFormatting>
  <conditionalFormatting sqref="I214">
    <cfRule type="expression" dxfId="5790" priority="4878">
      <formula>INDIRECT("M"&amp;ROW())="Office"</formula>
    </cfRule>
    <cfRule type="expression" dxfId="5789" priority="4879">
      <formula>INDIRECT("M"&amp;ROW())="Editor"</formula>
    </cfRule>
    <cfRule type="expression" dxfId="5788" priority="4881">
      <formula>INDIRECT("M"&amp;ROW())="Author"</formula>
    </cfRule>
  </conditionalFormatting>
  <conditionalFormatting sqref="I214">
    <cfRule type="expression" dxfId="5787" priority="4880">
      <formula>INDIRECT("M"&amp;ROW())="PPP"</formula>
    </cfRule>
  </conditionalFormatting>
  <conditionalFormatting sqref="K214">
    <cfRule type="expression" dxfId="5786" priority="4873">
      <formula>INDIRECT("M"&amp;ROW())="Office"</formula>
    </cfRule>
    <cfRule type="expression" dxfId="5785" priority="4874">
      <formula>INDIRECT("M"&amp;ROW())="Editor"</formula>
    </cfRule>
    <cfRule type="expression" dxfId="5784" priority="4876">
      <formula>INDIRECT("M"&amp;ROW())="Author"</formula>
    </cfRule>
  </conditionalFormatting>
  <conditionalFormatting sqref="K214">
    <cfRule type="expression" dxfId="5783" priority="4875">
      <formula>INDIRECT("M"&amp;ROW())="PPP"</formula>
    </cfRule>
  </conditionalFormatting>
  <conditionalFormatting sqref="K213">
    <cfRule type="expression" dxfId="5782" priority="4862">
      <formula>INDIRECT("M"&amp;ROW())="Author"</formula>
    </cfRule>
  </conditionalFormatting>
  <conditionalFormatting sqref="D213:H213 L213">
    <cfRule type="expression" dxfId="5781" priority="4872">
      <formula>INDIRECT("M"&amp;ROW())="Author"</formula>
    </cfRule>
  </conditionalFormatting>
  <conditionalFormatting sqref="D213:H213 L213">
    <cfRule type="expression" dxfId="5780" priority="4868">
      <formula>INDIRECT("M"&amp;ROW())="Office"</formula>
    </cfRule>
    <cfRule type="expression" dxfId="5779" priority="4869">
      <formula>INDIRECT("M"&amp;ROW())="Editor"</formula>
    </cfRule>
    <cfRule type="expression" dxfId="5778" priority="4871">
      <formula>INDIRECT("M"&amp;ROW())="Author"</formula>
    </cfRule>
  </conditionalFormatting>
  <conditionalFormatting sqref="D213:H213 L213">
    <cfRule type="expression" dxfId="5777" priority="4870">
      <formula>INDIRECT("M"&amp;ROW())="PPP"</formula>
    </cfRule>
  </conditionalFormatting>
  <conditionalFormatting sqref="I213">
    <cfRule type="expression" dxfId="5776" priority="4867">
      <formula>INDIRECT("M"&amp;ROW())="Author"</formula>
    </cfRule>
  </conditionalFormatting>
  <conditionalFormatting sqref="I213">
    <cfRule type="expression" dxfId="5775" priority="4863">
      <formula>INDIRECT("M"&amp;ROW())="Office"</formula>
    </cfRule>
    <cfRule type="expression" dxfId="5774" priority="4864">
      <formula>INDIRECT("M"&amp;ROW())="Editor"</formula>
    </cfRule>
    <cfRule type="expression" dxfId="5773" priority="4866">
      <formula>INDIRECT("M"&amp;ROW())="Author"</formula>
    </cfRule>
  </conditionalFormatting>
  <conditionalFormatting sqref="I213">
    <cfRule type="expression" dxfId="5772" priority="4865">
      <formula>INDIRECT("M"&amp;ROW())="PPP"</formula>
    </cfRule>
  </conditionalFormatting>
  <conditionalFormatting sqref="K213">
    <cfRule type="expression" dxfId="5771" priority="4858">
      <formula>INDIRECT("M"&amp;ROW())="Office"</formula>
    </cfRule>
    <cfRule type="expression" dxfId="5770" priority="4859">
      <formula>INDIRECT("M"&amp;ROW())="Editor"</formula>
    </cfRule>
    <cfRule type="expression" dxfId="5769" priority="4861">
      <formula>INDIRECT("M"&amp;ROW())="Author"</formula>
    </cfRule>
  </conditionalFormatting>
  <conditionalFormatting sqref="K213">
    <cfRule type="expression" dxfId="5768" priority="4860">
      <formula>INDIRECT("M"&amp;ROW())="PPP"</formula>
    </cfRule>
  </conditionalFormatting>
  <conditionalFormatting sqref="K212">
    <cfRule type="expression" dxfId="5767" priority="4847">
      <formula>INDIRECT("M"&amp;ROW())="Author"</formula>
    </cfRule>
  </conditionalFormatting>
  <conditionalFormatting sqref="D212:H212 L212">
    <cfRule type="expression" dxfId="5766" priority="4857">
      <formula>INDIRECT("M"&amp;ROW())="Author"</formula>
    </cfRule>
  </conditionalFormatting>
  <conditionalFormatting sqref="D212:H212 L212">
    <cfRule type="expression" dxfId="5765" priority="4853">
      <formula>INDIRECT("M"&amp;ROW())="Office"</formula>
    </cfRule>
    <cfRule type="expression" dxfId="5764" priority="4854">
      <formula>INDIRECT("M"&amp;ROW())="Editor"</formula>
    </cfRule>
    <cfRule type="expression" dxfId="5763" priority="4856">
      <formula>INDIRECT("M"&amp;ROW())="Author"</formula>
    </cfRule>
  </conditionalFormatting>
  <conditionalFormatting sqref="D212:H212 L212">
    <cfRule type="expression" dxfId="5762" priority="4855">
      <formula>INDIRECT("M"&amp;ROW())="PPP"</formula>
    </cfRule>
  </conditionalFormatting>
  <conditionalFormatting sqref="I212">
    <cfRule type="expression" dxfId="5761" priority="4852">
      <formula>INDIRECT("M"&amp;ROW())="Author"</formula>
    </cfRule>
  </conditionalFormatting>
  <conditionalFormatting sqref="I212">
    <cfRule type="expression" dxfId="5760" priority="4848">
      <formula>INDIRECT("M"&amp;ROW())="Office"</formula>
    </cfRule>
    <cfRule type="expression" dxfId="5759" priority="4849">
      <formula>INDIRECT("M"&amp;ROW())="Editor"</formula>
    </cfRule>
    <cfRule type="expression" dxfId="5758" priority="4851">
      <formula>INDIRECT("M"&amp;ROW())="Author"</formula>
    </cfRule>
  </conditionalFormatting>
  <conditionalFormatting sqref="I212">
    <cfRule type="expression" dxfId="5757" priority="4850">
      <formula>INDIRECT("M"&amp;ROW())="PPP"</formula>
    </cfRule>
  </conditionalFormatting>
  <conditionalFormatting sqref="K212">
    <cfRule type="expression" dxfId="5756" priority="4843">
      <formula>INDIRECT("M"&amp;ROW())="Office"</formula>
    </cfRule>
    <cfRule type="expression" dxfId="5755" priority="4844">
      <formula>INDIRECT("M"&amp;ROW())="Editor"</formula>
    </cfRule>
    <cfRule type="expression" dxfId="5754" priority="4846">
      <formula>INDIRECT("M"&amp;ROW())="Author"</formula>
    </cfRule>
  </conditionalFormatting>
  <conditionalFormatting sqref="K212">
    <cfRule type="expression" dxfId="5753" priority="4845">
      <formula>INDIRECT("M"&amp;ROW())="PPP"</formula>
    </cfRule>
  </conditionalFormatting>
  <conditionalFormatting sqref="K211">
    <cfRule type="expression" dxfId="5752" priority="4832">
      <formula>INDIRECT("M"&amp;ROW())="Author"</formula>
    </cfRule>
  </conditionalFormatting>
  <conditionalFormatting sqref="D211:H211 L211">
    <cfRule type="expression" dxfId="5751" priority="4842">
      <formula>INDIRECT("M"&amp;ROW())="Author"</formula>
    </cfRule>
  </conditionalFormatting>
  <conditionalFormatting sqref="D211:H211 L211">
    <cfRule type="expression" dxfId="5750" priority="4838">
      <formula>INDIRECT("M"&amp;ROW())="Office"</formula>
    </cfRule>
    <cfRule type="expression" dxfId="5749" priority="4839">
      <formula>INDIRECT("M"&amp;ROW())="Editor"</formula>
    </cfRule>
    <cfRule type="expression" dxfId="5748" priority="4841">
      <formula>INDIRECT("M"&amp;ROW())="Author"</formula>
    </cfRule>
  </conditionalFormatting>
  <conditionalFormatting sqref="D211:H211 L211">
    <cfRule type="expression" dxfId="5747" priority="4840">
      <formula>INDIRECT("M"&amp;ROW())="PPP"</formula>
    </cfRule>
  </conditionalFormatting>
  <conditionalFormatting sqref="I211">
    <cfRule type="expression" dxfId="5746" priority="4837">
      <formula>INDIRECT("M"&amp;ROW())="Author"</formula>
    </cfRule>
  </conditionalFormatting>
  <conditionalFormatting sqref="I211">
    <cfRule type="expression" dxfId="5745" priority="4833">
      <formula>INDIRECT("M"&amp;ROW())="Office"</formula>
    </cfRule>
    <cfRule type="expression" dxfId="5744" priority="4834">
      <formula>INDIRECT("M"&amp;ROW())="Editor"</formula>
    </cfRule>
    <cfRule type="expression" dxfId="5743" priority="4836">
      <formula>INDIRECT("M"&amp;ROW())="Author"</formula>
    </cfRule>
  </conditionalFormatting>
  <conditionalFormatting sqref="I211">
    <cfRule type="expression" dxfId="5742" priority="4835">
      <formula>INDIRECT("M"&amp;ROW())="PPP"</formula>
    </cfRule>
  </conditionalFormatting>
  <conditionalFormatting sqref="K211">
    <cfRule type="expression" dxfId="5741" priority="4828">
      <formula>INDIRECT("M"&amp;ROW())="Office"</formula>
    </cfRule>
    <cfRule type="expression" dxfId="5740" priority="4829">
      <formula>INDIRECT("M"&amp;ROW())="Editor"</formula>
    </cfRule>
    <cfRule type="expression" dxfId="5739" priority="4831">
      <formula>INDIRECT("M"&amp;ROW())="Author"</formula>
    </cfRule>
  </conditionalFormatting>
  <conditionalFormatting sqref="K211">
    <cfRule type="expression" dxfId="5738" priority="4830">
      <formula>INDIRECT("M"&amp;ROW())="PPP"</formula>
    </cfRule>
  </conditionalFormatting>
  <conditionalFormatting sqref="K210">
    <cfRule type="expression" dxfId="5737" priority="4817">
      <formula>INDIRECT("M"&amp;ROW())="Author"</formula>
    </cfRule>
  </conditionalFormatting>
  <conditionalFormatting sqref="D210:H210 L210">
    <cfRule type="expression" dxfId="5736" priority="4827">
      <formula>INDIRECT("M"&amp;ROW())="Author"</formula>
    </cfRule>
  </conditionalFormatting>
  <conditionalFormatting sqref="D210:H210 L210">
    <cfRule type="expression" dxfId="5735" priority="4823">
      <formula>INDIRECT("M"&amp;ROW())="Office"</formula>
    </cfRule>
    <cfRule type="expression" dxfId="5734" priority="4824">
      <formula>INDIRECT("M"&amp;ROW())="Editor"</formula>
    </cfRule>
    <cfRule type="expression" dxfId="5733" priority="4826">
      <formula>INDIRECT("M"&amp;ROW())="Author"</formula>
    </cfRule>
  </conditionalFormatting>
  <conditionalFormatting sqref="D210:H210 L210">
    <cfRule type="expression" dxfId="5732" priority="4825">
      <formula>INDIRECT("M"&amp;ROW())="PPP"</formula>
    </cfRule>
  </conditionalFormatting>
  <conditionalFormatting sqref="I210">
    <cfRule type="expression" dxfId="5731" priority="4822">
      <formula>INDIRECT("M"&amp;ROW())="Author"</formula>
    </cfRule>
  </conditionalFormatting>
  <conditionalFormatting sqref="I210">
    <cfRule type="expression" dxfId="5730" priority="4818">
      <formula>INDIRECT("M"&amp;ROW())="Office"</formula>
    </cfRule>
    <cfRule type="expression" dxfId="5729" priority="4819">
      <formula>INDIRECT("M"&amp;ROW())="Editor"</formula>
    </cfRule>
    <cfRule type="expression" dxfId="5728" priority="4821">
      <formula>INDIRECT("M"&amp;ROW())="Author"</formula>
    </cfRule>
  </conditionalFormatting>
  <conditionalFormatting sqref="I210">
    <cfRule type="expression" dxfId="5727" priority="4820">
      <formula>INDIRECT("M"&amp;ROW())="PPP"</formula>
    </cfRule>
  </conditionalFormatting>
  <conditionalFormatting sqref="K210">
    <cfRule type="expression" dxfId="5726" priority="4813">
      <formula>INDIRECT("M"&amp;ROW())="Office"</formula>
    </cfRule>
    <cfRule type="expression" dxfId="5725" priority="4814">
      <formula>INDIRECT("M"&amp;ROW())="Editor"</formula>
    </cfRule>
    <cfRule type="expression" dxfId="5724" priority="4816">
      <formula>INDIRECT("M"&amp;ROW())="Author"</formula>
    </cfRule>
  </conditionalFormatting>
  <conditionalFormatting sqref="K210">
    <cfRule type="expression" dxfId="5723" priority="4815">
      <formula>INDIRECT("M"&amp;ROW())="PPP"</formula>
    </cfRule>
  </conditionalFormatting>
  <conditionalFormatting sqref="K209">
    <cfRule type="expression" dxfId="5722" priority="4802">
      <formula>INDIRECT("M"&amp;ROW())="Author"</formula>
    </cfRule>
  </conditionalFormatting>
  <conditionalFormatting sqref="D209:H209 L209">
    <cfRule type="expression" dxfId="5721" priority="4812">
      <formula>INDIRECT("M"&amp;ROW())="Author"</formula>
    </cfRule>
  </conditionalFormatting>
  <conditionalFormatting sqref="D209:H209 L209">
    <cfRule type="expression" dxfId="5720" priority="4808">
      <formula>INDIRECT("M"&amp;ROW())="Office"</formula>
    </cfRule>
    <cfRule type="expression" dxfId="5719" priority="4809">
      <formula>INDIRECT("M"&amp;ROW())="Editor"</formula>
    </cfRule>
    <cfRule type="expression" dxfId="5718" priority="4811">
      <formula>INDIRECT("M"&amp;ROW())="Author"</formula>
    </cfRule>
  </conditionalFormatting>
  <conditionalFormatting sqref="D209:H209 L209">
    <cfRule type="expression" dxfId="5717" priority="4810">
      <formula>INDIRECT("M"&amp;ROW())="PPP"</formula>
    </cfRule>
  </conditionalFormatting>
  <conditionalFormatting sqref="I209">
    <cfRule type="expression" dxfId="5716" priority="4807">
      <formula>INDIRECT("M"&amp;ROW())="Author"</formula>
    </cfRule>
  </conditionalFormatting>
  <conditionalFormatting sqref="I209">
    <cfRule type="expression" dxfId="5715" priority="4803">
      <formula>INDIRECT("M"&amp;ROW())="Office"</formula>
    </cfRule>
    <cfRule type="expression" dxfId="5714" priority="4804">
      <formula>INDIRECT("M"&amp;ROW())="Editor"</formula>
    </cfRule>
    <cfRule type="expression" dxfId="5713" priority="4806">
      <formula>INDIRECT("M"&amp;ROW())="Author"</formula>
    </cfRule>
  </conditionalFormatting>
  <conditionalFormatting sqref="I209">
    <cfRule type="expression" dxfId="5712" priority="4805">
      <formula>INDIRECT("M"&amp;ROW())="PPP"</formula>
    </cfRule>
  </conditionalFormatting>
  <conditionalFormatting sqref="K209">
    <cfRule type="expression" dxfId="5711" priority="4798">
      <formula>INDIRECT("M"&amp;ROW())="Office"</formula>
    </cfRule>
    <cfRule type="expression" dxfId="5710" priority="4799">
      <formula>INDIRECT("M"&amp;ROW())="Editor"</formula>
    </cfRule>
    <cfRule type="expression" dxfId="5709" priority="4801">
      <formula>INDIRECT("M"&amp;ROW())="Author"</formula>
    </cfRule>
  </conditionalFormatting>
  <conditionalFormatting sqref="K209">
    <cfRule type="expression" dxfId="5708" priority="4800">
      <formula>INDIRECT("M"&amp;ROW())="PPP"</formula>
    </cfRule>
  </conditionalFormatting>
  <conditionalFormatting sqref="K208">
    <cfRule type="expression" dxfId="5707" priority="4787">
      <formula>INDIRECT("M"&amp;ROW())="Author"</formula>
    </cfRule>
  </conditionalFormatting>
  <conditionalFormatting sqref="D208:H208 L208">
    <cfRule type="expression" dxfId="5706" priority="4797">
      <formula>INDIRECT("M"&amp;ROW())="Author"</formula>
    </cfRule>
  </conditionalFormatting>
  <conditionalFormatting sqref="D208:H208 L208">
    <cfRule type="expression" dxfId="5705" priority="4793">
      <formula>INDIRECT("M"&amp;ROW())="Office"</formula>
    </cfRule>
    <cfRule type="expression" dxfId="5704" priority="4794">
      <formula>INDIRECT("M"&amp;ROW())="Editor"</formula>
    </cfRule>
    <cfRule type="expression" dxfId="5703" priority="4796">
      <formula>INDIRECT("M"&amp;ROW())="Author"</formula>
    </cfRule>
  </conditionalFormatting>
  <conditionalFormatting sqref="D208:H208 L208">
    <cfRule type="expression" dxfId="5702" priority="4795">
      <formula>INDIRECT("M"&amp;ROW())="PPP"</formula>
    </cfRule>
  </conditionalFormatting>
  <conditionalFormatting sqref="I208">
    <cfRule type="expression" dxfId="5701" priority="4792">
      <formula>INDIRECT("M"&amp;ROW())="Author"</formula>
    </cfRule>
  </conditionalFormatting>
  <conditionalFormatting sqref="I208">
    <cfRule type="expression" dxfId="5700" priority="4788">
      <formula>INDIRECT("M"&amp;ROW())="Office"</formula>
    </cfRule>
    <cfRule type="expression" dxfId="5699" priority="4789">
      <formula>INDIRECT("M"&amp;ROW())="Editor"</formula>
    </cfRule>
    <cfRule type="expression" dxfId="5698" priority="4791">
      <formula>INDIRECT("M"&amp;ROW())="Author"</formula>
    </cfRule>
  </conditionalFormatting>
  <conditionalFormatting sqref="I208">
    <cfRule type="expression" dxfId="5697" priority="4790">
      <formula>INDIRECT("M"&amp;ROW())="PPP"</formula>
    </cfRule>
  </conditionalFormatting>
  <conditionalFormatting sqref="K208">
    <cfRule type="expression" dxfId="5696" priority="4783">
      <formula>INDIRECT("M"&amp;ROW())="Office"</formula>
    </cfRule>
    <cfRule type="expression" dxfId="5695" priority="4784">
      <formula>INDIRECT("M"&amp;ROW())="Editor"</formula>
    </cfRule>
    <cfRule type="expression" dxfId="5694" priority="4786">
      <formula>INDIRECT("M"&amp;ROW())="Author"</formula>
    </cfRule>
  </conditionalFormatting>
  <conditionalFormatting sqref="K208">
    <cfRule type="expression" dxfId="5693" priority="4785">
      <formula>INDIRECT("M"&amp;ROW())="PPP"</formula>
    </cfRule>
  </conditionalFormatting>
  <conditionalFormatting sqref="K206:K207">
    <cfRule type="expression" dxfId="5692" priority="4772">
      <formula>INDIRECT("M"&amp;ROW())="Author"</formula>
    </cfRule>
  </conditionalFormatting>
  <conditionalFormatting sqref="D206:H207 L206:L207">
    <cfRule type="expression" dxfId="5691" priority="4782">
      <formula>INDIRECT("M"&amp;ROW())="Author"</formula>
    </cfRule>
  </conditionalFormatting>
  <conditionalFormatting sqref="D206:H207 L206:L207">
    <cfRule type="expression" dxfId="5690" priority="4778">
      <formula>INDIRECT("M"&amp;ROW())="Office"</formula>
    </cfRule>
    <cfRule type="expression" dxfId="5689" priority="4779">
      <formula>INDIRECT("M"&amp;ROW())="Editor"</formula>
    </cfRule>
    <cfRule type="expression" dxfId="5688" priority="4781">
      <formula>INDIRECT("M"&amp;ROW())="Author"</formula>
    </cfRule>
  </conditionalFormatting>
  <conditionalFormatting sqref="D206:H207 L206:L207">
    <cfRule type="expression" dxfId="5687" priority="4780">
      <formula>INDIRECT("M"&amp;ROW())="PPP"</formula>
    </cfRule>
  </conditionalFormatting>
  <conditionalFormatting sqref="I206:I207">
    <cfRule type="expression" dxfId="5686" priority="4777">
      <formula>INDIRECT("M"&amp;ROW())="Author"</formula>
    </cfRule>
  </conditionalFormatting>
  <conditionalFormatting sqref="I206:I207">
    <cfRule type="expression" dxfId="5685" priority="4773">
      <formula>INDIRECT("M"&amp;ROW())="Office"</formula>
    </cfRule>
    <cfRule type="expression" dxfId="5684" priority="4774">
      <formula>INDIRECT("M"&amp;ROW())="Editor"</formula>
    </cfRule>
    <cfRule type="expression" dxfId="5683" priority="4776">
      <formula>INDIRECT("M"&amp;ROW())="Author"</formula>
    </cfRule>
  </conditionalFormatting>
  <conditionalFormatting sqref="I206:I207">
    <cfRule type="expression" dxfId="5682" priority="4775">
      <formula>INDIRECT("M"&amp;ROW())="PPP"</formula>
    </cfRule>
  </conditionalFormatting>
  <conditionalFormatting sqref="K206:K207">
    <cfRule type="expression" dxfId="5681" priority="4768">
      <formula>INDIRECT("M"&amp;ROW())="Office"</formula>
    </cfRule>
    <cfRule type="expression" dxfId="5680" priority="4769">
      <formula>INDIRECT("M"&amp;ROW())="Editor"</formula>
    </cfRule>
    <cfRule type="expression" dxfId="5679" priority="4771">
      <formula>INDIRECT("M"&amp;ROW())="Author"</formula>
    </cfRule>
  </conditionalFormatting>
  <conditionalFormatting sqref="K206:K207">
    <cfRule type="expression" dxfId="5678" priority="4770">
      <formula>INDIRECT("M"&amp;ROW())="PPP"</formula>
    </cfRule>
  </conditionalFormatting>
  <conditionalFormatting sqref="K202:K205">
    <cfRule type="expression" dxfId="5677" priority="4757">
      <formula>INDIRECT("M"&amp;ROW())="Author"</formula>
    </cfRule>
  </conditionalFormatting>
  <conditionalFormatting sqref="D202:H205 L202:L205">
    <cfRule type="expression" dxfId="5676" priority="4767">
      <formula>INDIRECT("M"&amp;ROW())="Author"</formula>
    </cfRule>
  </conditionalFormatting>
  <conditionalFormatting sqref="D202:H205 L202:L205">
    <cfRule type="expression" dxfId="5675" priority="4763">
      <formula>INDIRECT("M"&amp;ROW())="Office"</formula>
    </cfRule>
    <cfRule type="expression" dxfId="5674" priority="4764">
      <formula>INDIRECT("M"&amp;ROW())="Editor"</formula>
    </cfRule>
    <cfRule type="expression" dxfId="5673" priority="4766">
      <formula>INDIRECT("M"&amp;ROW())="Author"</formula>
    </cfRule>
  </conditionalFormatting>
  <conditionalFormatting sqref="D202:H205 L202:L205">
    <cfRule type="expression" dxfId="5672" priority="4765">
      <formula>INDIRECT("M"&amp;ROW())="PPP"</formula>
    </cfRule>
  </conditionalFormatting>
  <conditionalFormatting sqref="I202:I205">
    <cfRule type="expression" dxfId="5671" priority="4762">
      <formula>INDIRECT("M"&amp;ROW())="Author"</formula>
    </cfRule>
  </conditionalFormatting>
  <conditionalFormatting sqref="I202:I205">
    <cfRule type="expression" dxfId="5670" priority="4758">
      <formula>INDIRECT("M"&amp;ROW())="Office"</formula>
    </cfRule>
    <cfRule type="expression" dxfId="5669" priority="4759">
      <formula>INDIRECT("M"&amp;ROW())="Editor"</formula>
    </cfRule>
    <cfRule type="expression" dxfId="5668" priority="4761">
      <formula>INDIRECT("M"&amp;ROW())="Author"</formula>
    </cfRule>
  </conditionalFormatting>
  <conditionalFormatting sqref="I202:I205">
    <cfRule type="expression" dxfId="5667" priority="4760">
      <formula>INDIRECT("M"&amp;ROW())="PPP"</formula>
    </cfRule>
  </conditionalFormatting>
  <conditionalFormatting sqref="K202:K205">
    <cfRule type="expression" dxfId="5666" priority="4753">
      <formula>INDIRECT("M"&amp;ROW())="Office"</formula>
    </cfRule>
    <cfRule type="expression" dxfId="5665" priority="4754">
      <formula>INDIRECT("M"&amp;ROW())="Editor"</formula>
    </cfRule>
    <cfRule type="expression" dxfId="5664" priority="4756">
      <formula>INDIRECT("M"&amp;ROW())="Author"</formula>
    </cfRule>
  </conditionalFormatting>
  <conditionalFormatting sqref="K202:K205">
    <cfRule type="expression" dxfId="5663" priority="4755">
      <formula>INDIRECT("M"&amp;ROW())="PPP"</formula>
    </cfRule>
  </conditionalFormatting>
  <conditionalFormatting sqref="K201">
    <cfRule type="expression" dxfId="5662" priority="4742">
      <formula>INDIRECT("M"&amp;ROW())="Author"</formula>
    </cfRule>
  </conditionalFormatting>
  <conditionalFormatting sqref="D201:H201 L201">
    <cfRule type="expression" dxfId="5661" priority="4752">
      <formula>INDIRECT("M"&amp;ROW())="Author"</formula>
    </cfRule>
  </conditionalFormatting>
  <conditionalFormatting sqref="D201:H201 L201">
    <cfRule type="expression" dxfId="5660" priority="4748">
      <formula>INDIRECT("M"&amp;ROW())="Office"</formula>
    </cfRule>
    <cfRule type="expression" dxfId="5659" priority="4749">
      <formula>INDIRECT("M"&amp;ROW())="Editor"</formula>
    </cfRule>
    <cfRule type="expression" dxfId="5658" priority="4751">
      <formula>INDIRECT("M"&amp;ROW())="Author"</formula>
    </cfRule>
  </conditionalFormatting>
  <conditionalFormatting sqref="D201:H201 L201">
    <cfRule type="expression" dxfId="5657" priority="4750">
      <formula>INDIRECT("M"&amp;ROW())="PPP"</formula>
    </cfRule>
  </conditionalFormatting>
  <conditionalFormatting sqref="I201">
    <cfRule type="expression" dxfId="5656" priority="4747">
      <formula>INDIRECT("M"&amp;ROW())="Author"</formula>
    </cfRule>
  </conditionalFormatting>
  <conditionalFormatting sqref="I201">
    <cfRule type="expression" dxfId="5655" priority="4743">
      <formula>INDIRECT("M"&amp;ROW())="Office"</formula>
    </cfRule>
    <cfRule type="expression" dxfId="5654" priority="4744">
      <formula>INDIRECT("M"&amp;ROW())="Editor"</formula>
    </cfRule>
    <cfRule type="expression" dxfId="5653" priority="4746">
      <formula>INDIRECT("M"&amp;ROW())="Author"</formula>
    </cfRule>
  </conditionalFormatting>
  <conditionalFormatting sqref="I201">
    <cfRule type="expression" dxfId="5652" priority="4745">
      <formula>INDIRECT("M"&amp;ROW())="PPP"</formula>
    </cfRule>
  </conditionalFormatting>
  <conditionalFormatting sqref="K201">
    <cfRule type="expression" dxfId="5651" priority="4738">
      <formula>INDIRECT("M"&amp;ROW())="Office"</formula>
    </cfRule>
    <cfRule type="expression" dxfId="5650" priority="4739">
      <formula>INDIRECT("M"&amp;ROW())="Editor"</formula>
    </cfRule>
    <cfRule type="expression" dxfId="5649" priority="4741">
      <formula>INDIRECT("M"&amp;ROW())="Author"</formula>
    </cfRule>
  </conditionalFormatting>
  <conditionalFormatting sqref="K201">
    <cfRule type="expression" dxfId="5648" priority="4740">
      <formula>INDIRECT("M"&amp;ROW())="PPP"</formula>
    </cfRule>
  </conditionalFormatting>
  <conditionalFormatting sqref="K200">
    <cfRule type="expression" dxfId="5647" priority="4727">
      <formula>INDIRECT("M"&amp;ROW())="Author"</formula>
    </cfRule>
  </conditionalFormatting>
  <conditionalFormatting sqref="D200:H200 L200">
    <cfRule type="expression" dxfId="5646" priority="4737">
      <formula>INDIRECT("M"&amp;ROW())="Author"</formula>
    </cfRule>
  </conditionalFormatting>
  <conditionalFormatting sqref="D200:H200 L200">
    <cfRule type="expression" dxfId="5645" priority="4733">
      <formula>INDIRECT("M"&amp;ROW())="Office"</formula>
    </cfRule>
    <cfRule type="expression" dxfId="5644" priority="4734">
      <formula>INDIRECT("M"&amp;ROW())="Editor"</formula>
    </cfRule>
    <cfRule type="expression" dxfId="5643" priority="4736">
      <formula>INDIRECT("M"&amp;ROW())="Author"</formula>
    </cfRule>
  </conditionalFormatting>
  <conditionalFormatting sqref="D200:H200 L200">
    <cfRule type="expression" dxfId="5642" priority="4735">
      <formula>INDIRECT("M"&amp;ROW())="PPP"</formula>
    </cfRule>
  </conditionalFormatting>
  <conditionalFormatting sqref="I200">
    <cfRule type="expression" dxfId="5641" priority="4732">
      <formula>INDIRECT("M"&amp;ROW())="Author"</formula>
    </cfRule>
  </conditionalFormatting>
  <conditionalFormatting sqref="I200">
    <cfRule type="expression" dxfId="5640" priority="4728">
      <formula>INDIRECT("M"&amp;ROW())="Office"</formula>
    </cfRule>
    <cfRule type="expression" dxfId="5639" priority="4729">
      <formula>INDIRECT("M"&amp;ROW())="Editor"</formula>
    </cfRule>
    <cfRule type="expression" dxfId="5638" priority="4731">
      <formula>INDIRECT("M"&amp;ROW())="Author"</formula>
    </cfRule>
  </conditionalFormatting>
  <conditionalFormatting sqref="I200">
    <cfRule type="expression" dxfId="5637" priority="4730">
      <formula>INDIRECT("M"&amp;ROW())="PPP"</formula>
    </cfRule>
  </conditionalFormatting>
  <conditionalFormatting sqref="K200">
    <cfRule type="expression" dxfId="5636" priority="4723">
      <formula>INDIRECT("M"&amp;ROW())="Office"</formula>
    </cfRule>
    <cfRule type="expression" dxfId="5635" priority="4724">
      <formula>INDIRECT("M"&amp;ROW())="Editor"</formula>
    </cfRule>
    <cfRule type="expression" dxfId="5634" priority="4726">
      <formula>INDIRECT("M"&amp;ROW())="Author"</formula>
    </cfRule>
  </conditionalFormatting>
  <conditionalFormatting sqref="K200">
    <cfRule type="expression" dxfId="5633" priority="4725">
      <formula>INDIRECT("M"&amp;ROW())="PPP"</formula>
    </cfRule>
  </conditionalFormatting>
  <conditionalFormatting sqref="K198:K199">
    <cfRule type="expression" dxfId="5632" priority="4712">
      <formula>INDIRECT("M"&amp;ROW())="Author"</formula>
    </cfRule>
  </conditionalFormatting>
  <conditionalFormatting sqref="D198:H199 L198:L199">
    <cfRule type="expression" dxfId="5631" priority="4722">
      <formula>INDIRECT("M"&amp;ROW())="Author"</formula>
    </cfRule>
  </conditionalFormatting>
  <conditionalFormatting sqref="D198:H199 L198:L199">
    <cfRule type="expression" dxfId="5630" priority="4718">
      <formula>INDIRECT("M"&amp;ROW())="Office"</formula>
    </cfRule>
    <cfRule type="expression" dxfId="5629" priority="4719">
      <formula>INDIRECT("M"&amp;ROW())="Editor"</formula>
    </cfRule>
    <cfRule type="expression" dxfId="5628" priority="4721">
      <formula>INDIRECT("M"&amp;ROW())="Author"</formula>
    </cfRule>
  </conditionalFormatting>
  <conditionalFormatting sqref="D198:H199 L198:L199">
    <cfRule type="expression" dxfId="5627" priority="4720">
      <formula>INDIRECT("M"&amp;ROW())="PPP"</formula>
    </cfRule>
  </conditionalFormatting>
  <conditionalFormatting sqref="I198:I199">
    <cfRule type="expression" dxfId="5626" priority="4717">
      <formula>INDIRECT("M"&amp;ROW())="Author"</formula>
    </cfRule>
  </conditionalFormatting>
  <conditionalFormatting sqref="I198:I199">
    <cfRule type="expression" dxfId="5625" priority="4713">
      <formula>INDIRECT("M"&amp;ROW())="Office"</formula>
    </cfRule>
    <cfRule type="expression" dxfId="5624" priority="4714">
      <formula>INDIRECT("M"&amp;ROW())="Editor"</formula>
    </cfRule>
    <cfRule type="expression" dxfId="5623" priority="4716">
      <formula>INDIRECT("M"&amp;ROW())="Author"</formula>
    </cfRule>
  </conditionalFormatting>
  <conditionalFormatting sqref="I198:I199">
    <cfRule type="expression" dxfId="5622" priority="4715">
      <formula>INDIRECT("M"&amp;ROW())="PPP"</formula>
    </cfRule>
  </conditionalFormatting>
  <conditionalFormatting sqref="K198:K199">
    <cfRule type="expression" dxfId="5621" priority="4708">
      <formula>INDIRECT("M"&amp;ROW())="Office"</formula>
    </cfRule>
    <cfRule type="expression" dxfId="5620" priority="4709">
      <formula>INDIRECT("M"&amp;ROW())="Editor"</formula>
    </cfRule>
    <cfRule type="expression" dxfId="5619" priority="4711">
      <formula>INDIRECT("M"&amp;ROW())="Author"</formula>
    </cfRule>
  </conditionalFormatting>
  <conditionalFormatting sqref="K198:K199">
    <cfRule type="expression" dxfId="5618" priority="4710">
      <formula>INDIRECT("M"&amp;ROW())="PPP"</formula>
    </cfRule>
  </conditionalFormatting>
  <conditionalFormatting sqref="K197">
    <cfRule type="expression" dxfId="5617" priority="4697">
      <formula>INDIRECT("M"&amp;ROW())="Author"</formula>
    </cfRule>
  </conditionalFormatting>
  <conditionalFormatting sqref="D197:H197 L197">
    <cfRule type="expression" dxfId="5616" priority="4707">
      <formula>INDIRECT("M"&amp;ROW())="Author"</formula>
    </cfRule>
  </conditionalFormatting>
  <conditionalFormatting sqref="D197:H197 L197">
    <cfRule type="expression" dxfId="5615" priority="4703">
      <formula>INDIRECT("M"&amp;ROW())="Office"</formula>
    </cfRule>
    <cfRule type="expression" dxfId="5614" priority="4704">
      <formula>INDIRECT("M"&amp;ROW())="Editor"</formula>
    </cfRule>
    <cfRule type="expression" dxfId="5613" priority="4706">
      <formula>INDIRECT("M"&amp;ROW())="Author"</formula>
    </cfRule>
  </conditionalFormatting>
  <conditionalFormatting sqref="D197:H197 L197">
    <cfRule type="expression" dxfId="5612" priority="4705">
      <formula>INDIRECT("M"&amp;ROW())="PPP"</formula>
    </cfRule>
  </conditionalFormatting>
  <conditionalFormatting sqref="I197">
    <cfRule type="expression" dxfId="5611" priority="4702">
      <formula>INDIRECT("M"&amp;ROW())="Author"</formula>
    </cfRule>
  </conditionalFormatting>
  <conditionalFormatting sqref="I197">
    <cfRule type="expression" dxfId="5610" priority="4698">
      <formula>INDIRECT("M"&amp;ROW())="Office"</formula>
    </cfRule>
    <cfRule type="expression" dxfId="5609" priority="4699">
      <formula>INDIRECT("M"&amp;ROW())="Editor"</formula>
    </cfRule>
    <cfRule type="expression" dxfId="5608" priority="4701">
      <formula>INDIRECT("M"&amp;ROW())="Author"</formula>
    </cfRule>
  </conditionalFormatting>
  <conditionalFormatting sqref="I197">
    <cfRule type="expression" dxfId="5607" priority="4700">
      <formula>INDIRECT("M"&amp;ROW())="PPP"</formula>
    </cfRule>
  </conditionalFormatting>
  <conditionalFormatting sqref="K197">
    <cfRule type="expression" dxfId="5606" priority="4693">
      <formula>INDIRECT("M"&amp;ROW())="Office"</formula>
    </cfRule>
    <cfRule type="expression" dxfId="5605" priority="4694">
      <formula>INDIRECT("M"&amp;ROW())="Editor"</formula>
    </cfRule>
    <cfRule type="expression" dxfId="5604" priority="4696">
      <formula>INDIRECT("M"&amp;ROW())="Author"</formula>
    </cfRule>
  </conditionalFormatting>
  <conditionalFormatting sqref="K197">
    <cfRule type="expression" dxfId="5603" priority="4695">
      <formula>INDIRECT("M"&amp;ROW())="PPP"</formula>
    </cfRule>
  </conditionalFormatting>
  <conditionalFormatting sqref="K194:K196">
    <cfRule type="expression" dxfId="5602" priority="4682">
      <formula>INDIRECT("M"&amp;ROW())="Author"</formula>
    </cfRule>
  </conditionalFormatting>
  <conditionalFormatting sqref="D194:H196 L194:L196">
    <cfRule type="expression" dxfId="5601" priority="4692">
      <formula>INDIRECT("M"&amp;ROW())="Author"</formula>
    </cfRule>
  </conditionalFormatting>
  <conditionalFormatting sqref="D194:H196 L194:L196">
    <cfRule type="expression" dxfId="5600" priority="4688">
      <formula>INDIRECT("M"&amp;ROW())="Office"</formula>
    </cfRule>
    <cfRule type="expression" dxfId="5599" priority="4689">
      <formula>INDIRECT("M"&amp;ROW())="Editor"</formula>
    </cfRule>
    <cfRule type="expression" dxfId="5598" priority="4691">
      <formula>INDIRECT("M"&amp;ROW())="Author"</formula>
    </cfRule>
  </conditionalFormatting>
  <conditionalFormatting sqref="D194:H196 L194:L196">
    <cfRule type="expression" dxfId="5597" priority="4690">
      <formula>INDIRECT("M"&amp;ROW())="PPP"</formula>
    </cfRule>
  </conditionalFormatting>
  <conditionalFormatting sqref="I194:I196">
    <cfRule type="expression" dxfId="5596" priority="4687">
      <formula>INDIRECT("M"&amp;ROW())="Author"</formula>
    </cfRule>
  </conditionalFormatting>
  <conditionalFormatting sqref="I194:I196">
    <cfRule type="expression" dxfId="5595" priority="4683">
      <formula>INDIRECT("M"&amp;ROW())="Office"</formula>
    </cfRule>
    <cfRule type="expression" dxfId="5594" priority="4684">
      <formula>INDIRECT("M"&amp;ROW())="Editor"</formula>
    </cfRule>
    <cfRule type="expression" dxfId="5593" priority="4686">
      <formula>INDIRECT("M"&amp;ROW())="Author"</formula>
    </cfRule>
  </conditionalFormatting>
  <conditionalFormatting sqref="I194:I196">
    <cfRule type="expression" dxfId="5592" priority="4685">
      <formula>INDIRECT("M"&amp;ROW())="PPP"</formula>
    </cfRule>
  </conditionalFormatting>
  <conditionalFormatting sqref="K194:K196">
    <cfRule type="expression" dxfId="5591" priority="4678">
      <formula>INDIRECT("M"&amp;ROW())="Office"</formula>
    </cfRule>
    <cfRule type="expression" dxfId="5590" priority="4679">
      <formula>INDIRECT("M"&amp;ROW())="Editor"</formula>
    </cfRule>
    <cfRule type="expression" dxfId="5589" priority="4681">
      <formula>INDIRECT("M"&amp;ROW())="Author"</formula>
    </cfRule>
  </conditionalFormatting>
  <conditionalFormatting sqref="K194:K196">
    <cfRule type="expression" dxfId="5588" priority="4680">
      <formula>INDIRECT("M"&amp;ROW())="PPP"</formula>
    </cfRule>
  </conditionalFormatting>
  <conditionalFormatting sqref="K193">
    <cfRule type="expression" dxfId="5587" priority="4667">
      <formula>INDIRECT("M"&amp;ROW())="Author"</formula>
    </cfRule>
  </conditionalFormatting>
  <conditionalFormatting sqref="D193:H193 L193">
    <cfRule type="expression" dxfId="5586" priority="4677">
      <formula>INDIRECT("M"&amp;ROW())="Author"</formula>
    </cfRule>
  </conditionalFormatting>
  <conditionalFormatting sqref="D193:H193 L193">
    <cfRule type="expression" dxfId="5585" priority="4673">
      <formula>INDIRECT("M"&amp;ROW())="Office"</formula>
    </cfRule>
    <cfRule type="expression" dxfId="5584" priority="4674">
      <formula>INDIRECT("M"&amp;ROW())="Editor"</formula>
    </cfRule>
    <cfRule type="expression" dxfId="5583" priority="4676">
      <formula>INDIRECT("M"&amp;ROW())="Author"</formula>
    </cfRule>
  </conditionalFormatting>
  <conditionalFormatting sqref="D193:H193 L193">
    <cfRule type="expression" dxfId="5582" priority="4675">
      <formula>INDIRECT("M"&amp;ROW())="PPP"</formula>
    </cfRule>
  </conditionalFormatting>
  <conditionalFormatting sqref="I193">
    <cfRule type="expression" dxfId="5581" priority="4672">
      <formula>INDIRECT("M"&amp;ROW())="Author"</formula>
    </cfRule>
  </conditionalFormatting>
  <conditionalFormatting sqref="I193">
    <cfRule type="expression" dxfId="5580" priority="4668">
      <formula>INDIRECT("M"&amp;ROW())="Office"</formula>
    </cfRule>
    <cfRule type="expression" dxfId="5579" priority="4669">
      <formula>INDIRECT("M"&amp;ROW())="Editor"</formula>
    </cfRule>
    <cfRule type="expression" dxfId="5578" priority="4671">
      <formula>INDIRECT("M"&amp;ROW())="Author"</formula>
    </cfRule>
  </conditionalFormatting>
  <conditionalFormatting sqref="I193">
    <cfRule type="expression" dxfId="5577" priority="4670">
      <formula>INDIRECT("M"&amp;ROW())="PPP"</formula>
    </cfRule>
  </conditionalFormatting>
  <conditionalFormatting sqref="K193">
    <cfRule type="expression" dxfId="5576" priority="4663">
      <formula>INDIRECT("M"&amp;ROW())="Office"</formula>
    </cfRule>
    <cfRule type="expression" dxfId="5575" priority="4664">
      <formula>INDIRECT("M"&amp;ROW())="Editor"</formula>
    </cfRule>
    <cfRule type="expression" dxfId="5574" priority="4666">
      <formula>INDIRECT("M"&amp;ROW())="Author"</formula>
    </cfRule>
  </conditionalFormatting>
  <conditionalFormatting sqref="K193">
    <cfRule type="expression" dxfId="5573" priority="4665">
      <formula>INDIRECT("M"&amp;ROW())="PPP"</formula>
    </cfRule>
  </conditionalFormatting>
  <conditionalFormatting sqref="K192">
    <cfRule type="expression" dxfId="5572" priority="4652">
      <formula>INDIRECT("M"&amp;ROW())="Author"</formula>
    </cfRule>
  </conditionalFormatting>
  <conditionalFormatting sqref="D192:H192 L192">
    <cfRule type="expression" dxfId="5571" priority="4662">
      <formula>INDIRECT("M"&amp;ROW())="Author"</formula>
    </cfRule>
  </conditionalFormatting>
  <conditionalFormatting sqref="D192:H192 L192">
    <cfRule type="expression" dxfId="5570" priority="4658">
      <formula>INDIRECT("M"&amp;ROW())="Office"</formula>
    </cfRule>
    <cfRule type="expression" dxfId="5569" priority="4659">
      <formula>INDIRECT("M"&amp;ROW())="Editor"</formula>
    </cfRule>
    <cfRule type="expression" dxfId="5568" priority="4661">
      <formula>INDIRECT("M"&amp;ROW())="Author"</formula>
    </cfRule>
  </conditionalFormatting>
  <conditionalFormatting sqref="D192:H192 L192">
    <cfRule type="expression" dxfId="5567" priority="4660">
      <formula>INDIRECT("M"&amp;ROW())="PPP"</formula>
    </cfRule>
  </conditionalFormatting>
  <conditionalFormatting sqref="I192">
    <cfRule type="expression" dxfId="5566" priority="4657">
      <formula>INDIRECT("M"&amp;ROW())="Author"</formula>
    </cfRule>
  </conditionalFormatting>
  <conditionalFormatting sqref="I192">
    <cfRule type="expression" dxfId="5565" priority="4653">
      <formula>INDIRECT("M"&amp;ROW())="Office"</formula>
    </cfRule>
    <cfRule type="expression" dxfId="5564" priority="4654">
      <formula>INDIRECT("M"&amp;ROW())="Editor"</formula>
    </cfRule>
    <cfRule type="expression" dxfId="5563" priority="4656">
      <formula>INDIRECT("M"&amp;ROW())="Author"</formula>
    </cfRule>
  </conditionalFormatting>
  <conditionalFormatting sqref="I192">
    <cfRule type="expression" dxfId="5562" priority="4655">
      <formula>INDIRECT("M"&amp;ROW())="PPP"</formula>
    </cfRule>
  </conditionalFormatting>
  <conditionalFormatting sqref="K192">
    <cfRule type="expression" dxfId="5561" priority="4648">
      <formula>INDIRECT("M"&amp;ROW())="Office"</formula>
    </cfRule>
    <cfRule type="expression" dxfId="5560" priority="4649">
      <formula>INDIRECT("M"&amp;ROW())="Editor"</formula>
    </cfRule>
    <cfRule type="expression" dxfId="5559" priority="4651">
      <formula>INDIRECT("M"&amp;ROW())="Author"</formula>
    </cfRule>
  </conditionalFormatting>
  <conditionalFormatting sqref="K192">
    <cfRule type="expression" dxfId="5558" priority="4650">
      <formula>INDIRECT("M"&amp;ROW())="PPP"</formula>
    </cfRule>
  </conditionalFormatting>
  <conditionalFormatting sqref="K191">
    <cfRule type="expression" dxfId="5557" priority="4637">
      <formula>INDIRECT("M"&amp;ROW())="Author"</formula>
    </cfRule>
  </conditionalFormatting>
  <conditionalFormatting sqref="D191:H191 L191">
    <cfRule type="expression" dxfId="5556" priority="4647">
      <formula>INDIRECT("M"&amp;ROW())="Author"</formula>
    </cfRule>
  </conditionalFormatting>
  <conditionalFormatting sqref="D191:H191 L191">
    <cfRule type="expression" dxfId="5555" priority="4643">
      <formula>INDIRECT("M"&amp;ROW())="Office"</formula>
    </cfRule>
    <cfRule type="expression" dxfId="5554" priority="4644">
      <formula>INDIRECT("M"&amp;ROW())="Editor"</formula>
    </cfRule>
    <cfRule type="expression" dxfId="5553" priority="4646">
      <formula>INDIRECT("M"&amp;ROW())="Author"</formula>
    </cfRule>
  </conditionalFormatting>
  <conditionalFormatting sqref="D191:H191 L191">
    <cfRule type="expression" dxfId="5552" priority="4645">
      <formula>INDIRECT("M"&amp;ROW())="PPP"</formula>
    </cfRule>
  </conditionalFormatting>
  <conditionalFormatting sqref="I191">
    <cfRule type="expression" dxfId="5551" priority="4642">
      <formula>INDIRECT("M"&amp;ROW())="Author"</formula>
    </cfRule>
  </conditionalFormatting>
  <conditionalFormatting sqref="I191">
    <cfRule type="expression" dxfId="5550" priority="4638">
      <formula>INDIRECT("M"&amp;ROW())="Office"</formula>
    </cfRule>
    <cfRule type="expression" dxfId="5549" priority="4639">
      <formula>INDIRECT("M"&amp;ROW())="Editor"</formula>
    </cfRule>
    <cfRule type="expression" dxfId="5548" priority="4641">
      <formula>INDIRECT("M"&amp;ROW())="Author"</formula>
    </cfRule>
  </conditionalFormatting>
  <conditionalFormatting sqref="I191">
    <cfRule type="expression" dxfId="5547" priority="4640">
      <formula>INDIRECT("M"&amp;ROW())="PPP"</formula>
    </cfRule>
  </conditionalFormatting>
  <conditionalFormatting sqref="K191">
    <cfRule type="expression" dxfId="5546" priority="4633">
      <formula>INDIRECT("M"&amp;ROW())="Office"</formula>
    </cfRule>
    <cfRule type="expression" dxfId="5545" priority="4634">
      <formula>INDIRECT("M"&amp;ROW())="Editor"</formula>
    </cfRule>
    <cfRule type="expression" dxfId="5544" priority="4636">
      <formula>INDIRECT("M"&amp;ROW())="Author"</formula>
    </cfRule>
  </conditionalFormatting>
  <conditionalFormatting sqref="K191">
    <cfRule type="expression" dxfId="5543" priority="4635">
      <formula>INDIRECT("M"&amp;ROW())="PPP"</formula>
    </cfRule>
  </conditionalFormatting>
  <conditionalFormatting sqref="K190">
    <cfRule type="expression" dxfId="5542" priority="4622">
      <formula>INDIRECT("M"&amp;ROW())="Author"</formula>
    </cfRule>
  </conditionalFormatting>
  <conditionalFormatting sqref="D190:H190 L190">
    <cfRule type="expression" dxfId="5541" priority="4632">
      <formula>INDIRECT("M"&amp;ROW())="Author"</formula>
    </cfRule>
  </conditionalFormatting>
  <conditionalFormatting sqref="D190:H190 L190">
    <cfRule type="expression" dxfId="5540" priority="4628">
      <formula>INDIRECT("M"&amp;ROW())="Office"</formula>
    </cfRule>
    <cfRule type="expression" dxfId="5539" priority="4629">
      <formula>INDIRECT("M"&amp;ROW())="Editor"</formula>
    </cfRule>
    <cfRule type="expression" dxfId="5538" priority="4631">
      <formula>INDIRECT("M"&amp;ROW())="Author"</formula>
    </cfRule>
  </conditionalFormatting>
  <conditionalFormatting sqref="D190:H190 L190">
    <cfRule type="expression" dxfId="5537" priority="4630">
      <formula>INDIRECT("M"&amp;ROW())="PPP"</formula>
    </cfRule>
  </conditionalFormatting>
  <conditionalFormatting sqref="I190">
    <cfRule type="expression" dxfId="5536" priority="4627">
      <formula>INDIRECT("M"&amp;ROW())="Author"</formula>
    </cfRule>
  </conditionalFormatting>
  <conditionalFormatting sqref="I190">
    <cfRule type="expression" dxfId="5535" priority="4623">
      <formula>INDIRECT("M"&amp;ROW())="Office"</formula>
    </cfRule>
    <cfRule type="expression" dxfId="5534" priority="4624">
      <formula>INDIRECT("M"&amp;ROW())="Editor"</formula>
    </cfRule>
    <cfRule type="expression" dxfId="5533" priority="4626">
      <formula>INDIRECT("M"&amp;ROW())="Author"</formula>
    </cfRule>
  </conditionalFormatting>
  <conditionalFormatting sqref="I190">
    <cfRule type="expression" dxfId="5532" priority="4625">
      <formula>INDIRECT("M"&amp;ROW())="PPP"</formula>
    </cfRule>
  </conditionalFormatting>
  <conditionalFormatting sqref="K190">
    <cfRule type="expression" dxfId="5531" priority="4618">
      <formula>INDIRECT("M"&amp;ROW())="Office"</formula>
    </cfRule>
    <cfRule type="expression" dxfId="5530" priority="4619">
      <formula>INDIRECT("M"&amp;ROW())="Editor"</formula>
    </cfRule>
    <cfRule type="expression" dxfId="5529" priority="4621">
      <formula>INDIRECT("M"&amp;ROW())="Author"</formula>
    </cfRule>
  </conditionalFormatting>
  <conditionalFormatting sqref="K190">
    <cfRule type="expression" dxfId="5528" priority="4620">
      <formula>INDIRECT("M"&amp;ROW())="PPP"</formula>
    </cfRule>
  </conditionalFormatting>
  <conditionalFormatting sqref="K188">
    <cfRule type="expression" dxfId="5527" priority="4607">
      <formula>INDIRECT("M"&amp;ROW())="Author"</formula>
    </cfRule>
  </conditionalFormatting>
  <conditionalFormatting sqref="D188:H188 L188">
    <cfRule type="expression" dxfId="5526" priority="4617">
      <formula>INDIRECT("M"&amp;ROW())="Author"</formula>
    </cfRule>
  </conditionalFormatting>
  <conditionalFormatting sqref="D188:H188 L188">
    <cfRule type="expression" dxfId="5525" priority="4613">
      <formula>INDIRECT("M"&amp;ROW())="Office"</formula>
    </cfRule>
    <cfRule type="expression" dxfId="5524" priority="4614">
      <formula>INDIRECT("M"&amp;ROW())="Editor"</formula>
    </cfRule>
    <cfRule type="expression" dxfId="5523" priority="4616">
      <formula>INDIRECT("M"&amp;ROW())="Author"</formula>
    </cfRule>
  </conditionalFormatting>
  <conditionalFormatting sqref="D188:H188 L188">
    <cfRule type="expression" dxfId="5522" priority="4615">
      <formula>INDIRECT("M"&amp;ROW())="PPP"</formula>
    </cfRule>
  </conditionalFormatting>
  <conditionalFormatting sqref="I188">
    <cfRule type="expression" dxfId="5521" priority="4612">
      <formula>INDIRECT("M"&amp;ROW())="Author"</formula>
    </cfRule>
  </conditionalFormatting>
  <conditionalFormatting sqref="I188">
    <cfRule type="expression" dxfId="5520" priority="4608">
      <formula>INDIRECT("M"&amp;ROW())="Office"</formula>
    </cfRule>
    <cfRule type="expression" dxfId="5519" priority="4609">
      <formula>INDIRECT("M"&amp;ROW())="Editor"</formula>
    </cfRule>
    <cfRule type="expression" dxfId="5518" priority="4611">
      <formula>INDIRECT("M"&amp;ROW())="Author"</formula>
    </cfRule>
  </conditionalFormatting>
  <conditionalFormatting sqref="I188">
    <cfRule type="expression" dxfId="5517" priority="4610">
      <formula>INDIRECT("M"&amp;ROW())="PPP"</formula>
    </cfRule>
  </conditionalFormatting>
  <conditionalFormatting sqref="K188">
    <cfRule type="expression" dxfId="5516" priority="4603">
      <formula>INDIRECT("M"&amp;ROW())="Office"</formula>
    </cfRule>
    <cfRule type="expression" dxfId="5515" priority="4604">
      <formula>INDIRECT("M"&amp;ROW())="Editor"</formula>
    </cfRule>
    <cfRule type="expression" dxfId="5514" priority="4606">
      <formula>INDIRECT("M"&amp;ROW())="Author"</formula>
    </cfRule>
  </conditionalFormatting>
  <conditionalFormatting sqref="K188">
    <cfRule type="expression" dxfId="5513" priority="4605">
      <formula>INDIRECT("M"&amp;ROW())="PPP"</formula>
    </cfRule>
  </conditionalFormatting>
  <conditionalFormatting sqref="K186:K187">
    <cfRule type="expression" dxfId="5512" priority="4592">
      <formula>INDIRECT("M"&amp;ROW())="Author"</formula>
    </cfRule>
  </conditionalFormatting>
  <conditionalFormatting sqref="D186:H187 L186:L187">
    <cfRule type="expression" dxfId="5511" priority="4602">
      <formula>INDIRECT("M"&amp;ROW())="Author"</formula>
    </cfRule>
  </conditionalFormatting>
  <conditionalFormatting sqref="D186:H187 L186:L187">
    <cfRule type="expression" dxfId="5510" priority="4598">
      <formula>INDIRECT("M"&amp;ROW())="Office"</formula>
    </cfRule>
    <cfRule type="expression" dxfId="5509" priority="4599">
      <formula>INDIRECT("M"&amp;ROW())="Editor"</formula>
    </cfRule>
    <cfRule type="expression" dxfId="5508" priority="4601">
      <formula>INDIRECT("M"&amp;ROW())="Author"</formula>
    </cfRule>
  </conditionalFormatting>
  <conditionalFormatting sqref="D186:H187 L186:L187">
    <cfRule type="expression" dxfId="5507" priority="4600">
      <formula>INDIRECT("M"&amp;ROW())="PPP"</formula>
    </cfRule>
  </conditionalFormatting>
  <conditionalFormatting sqref="I186:I187">
    <cfRule type="expression" dxfId="5506" priority="4597">
      <formula>INDIRECT("M"&amp;ROW())="Author"</formula>
    </cfRule>
  </conditionalFormatting>
  <conditionalFormatting sqref="I186:I187">
    <cfRule type="expression" dxfId="5505" priority="4593">
      <formula>INDIRECT("M"&amp;ROW())="Office"</formula>
    </cfRule>
    <cfRule type="expression" dxfId="5504" priority="4594">
      <formula>INDIRECT("M"&amp;ROW())="Editor"</formula>
    </cfRule>
    <cfRule type="expression" dxfId="5503" priority="4596">
      <formula>INDIRECT("M"&amp;ROW())="Author"</formula>
    </cfRule>
  </conditionalFormatting>
  <conditionalFormatting sqref="I186:I187">
    <cfRule type="expression" dxfId="5502" priority="4595">
      <formula>INDIRECT("M"&amp;ROW())="PPP"</formula>
    </cfRule>
  </conditionalFormatting>
  <conditionalFormatting sqref="K186:K187">
    <cfRule type="expression" dxfId="5501" priority="4588">
      <formula>INDIRECT("M"&amp;ROW())="Office"</formula>
    </cfRule>
    <cfRule type="expression" dxfId="5500" priority="4589">
      <formula>INDIRECT("M"&amp;ROW())="Editor"</formula>
    </cfRule>
    <cfRule type="expression" dxfId="5499" priority="4591">
      <formula>INDIRECT("M"&amp;ROW())="Author"</formula>
    </cfRule>
  </conditionalFormatting>
  <conditionalFormatting sqref="K186:K187">
    <cfRule type="expression" dxfId="5498" priority="4590">
      <formula>INDIRECT("M"&amp;ROW())="PPP"</formula>
    </cfRule>
  </conditionalFormatting>
  <conditionalFormatting sqref="K185">
    <cfRule type="expression" dxfId="5497" priority="4577">
      <formula>INDIRECT("M"&amp;ROW())="Author"</formula>
    </cfRule>
  </conditionalFormatting>
  <conditionalFormatting sqref="D185:H185 L185">
    <cfRule type="expression" dxfId="5496" priority="4587">
      <formula>INDIRECT("M"&amp;ROW())="Author"</formula>
    </cfRule>
  </conditionalFormatting>
  <conditionalFormatting sqref="D185:H185 L185">
    <cfRule type="expression" dxfId="5495" priority="4583">
      <formula>INDIRECT("M"&amp;ROW())="Office"</formula>
    </cfRule>
    <cfRule type="expression" dxfId="5494" priority="4584">
      <formula>INDIRECT("M"&amp;ROW())="Editor"</formula>
    </cfRule>
    <cfRule type="expression" dxfId="5493" priority="4586">
      <formula>INDIRECT("M"&amp;ROW())="Author"</formula>
    </cfRule>
  </conditionalFormatting>
  <conditionalFormatting sqref="D185:H185 L185">
    <cfRule type="expression" dxfId="5492" priority="4585">
      <formula>INDIRECT("M"&amp;ROW())="PPP"</formula>
    </cfRule>
  </conditionalFormatting>
  <conditionalFormatting sqref="I185">
    <cfRule type="expression" dxfId="5491" priority="4582">
      <formula>INDIRECT("M"&amp;ROW())="Author"</formula>
    </cfRule>
  </conditionalFormatting>
  <conditionalFormatting sqref="I185">
    <cfRule type="expression" dxfId="5490" priority="4578">
      <formula>INDIRECT("M"&amp;ROW())="Office"</formula>
    </cfRule>
    <cfRule type="expression" dxfId="5489" priority="4579">
      <formula>INDIRECT("M"&amp;ROW())="Editor"</formula>
    </cfRule>
    <cfRule type="expression" dxfId="5488" priority="4581">
      <formula>INDIRECT("M"&amp;ROW())="Author"</formula>
    </cfRule>
  </conditionalFormatting>
  <conditionalFormatting sqref="I185">
    <cfRule type="expression" dxfId="5487" priority="4580">
      <formula>INDIRECT("M"&amp;ROW())="PPP"</formula>
    </cfRule>
  </conditionalFormatting>
  <conditionalFormatting sqref="K185">
    <cfRule type="expression" dxfId="5486" priority="4573">
      <formula>INDIRECT("M"&amp;ROW())="Office"</formula>
    </cfRule>
    <cfRule type="expression" dxfId="5485" priority="4574">
      <formula>INDIRECT("M"&amp;ROW())="Editor"</formula>
    </cfRule>
    <cfRule type="expression" dxfId="5484" priority="4576">
      <formula>INDIRECT("M"&amp;ROW())="Author"</formula>
    </cfRule>
  </conditionalFormatting>
  <conditionalFormatting sqref="K185">
    <cfRule type="expression" dxfId="5483" priority="4575">
      <formula>INDIRECT("M"&amp;ROW())="PPP"</formula>
    </cfRule>
  </conditionalFormatting>
  <conditionalFormatting sqref="K183:K184">
    <cfRule type="expression" dxfId="5482" priority="4562">
      <formula>INDIRECT("M"&amp;ROW())="Author"</formula>
    </cfRule>
  </conditionalFormatting>
  <conditionalFormatting sqref="D183:H184 L183:L184">
    <cfRule type="expression" dxfId="5481" priority="4572">
      <formula>INDIRECT("M"&amp;ROW())="Author"</formula>
    </cfRule>
  </conditionalFormatting>
  <conditionalFormatting sqref="D183:H184 L183:L184">
    <cfRule type="expression" dxfId="5480" priority="4568">
      <formula>INDIRECT("M"&amp;ROW())="Office"</formula>
    </cfRule>
    <cfRule type="expression" dxfId="5479" priority="4569">
      <formula>INDIRECT("M"&amp;ROW())="Editor"</formula>
    </cfRule>
    <cfRule type="expression" dxfId="5478" priority="4571">
      <formula>INDIRECT("M"&amp;ROW())="Author"</formula>
    </cfRule>
  </conditionalFormatting>
  <conditionalFormatting sqref="D183:H184 L183:L184">
    <cfRule type="expression" dxfId="5477" priority="4570">
      <formula>INDIRECT("M"&amp;ROW())="PPP"</formula>
    </cfRule>
  </conditionalFormatting>
  <conditionalFormatting sqref="I183:I184">
    <cfRule type="expression" dxfId="5476" priority="4567">
      <formula>INDIRECT("M"&amp;ROW())="Author"</formula>
    </cfRule>
  </conditionalFormatting>
  <conditionalFormatting sqref="I183:I184">
    <cfRule type="expression" dxfId="5475" priority="4563">
      <formula>INDIRECT("M"&amp;ROW())="Office"</formula>
    </cfRule>
    <cfRule type="expression" dxfId="5474" priority="4564">
      <formula>INDIRECT("M"&amp;ROW())="Editor"</formula>
    </cfRule>
    <cfRule type="expression" dxfId="5473" priority="4566">
      <formula>INDIRECT("M"&amp;ROW())="Author"</formula>
    </cfRule>
  </conditionalFormatting>
  <conditionalFormatting sqref="I183:I184">
    <cfRule type="expression" dxfId="5472" priority="4565">
      <formula>INDIRECT("M"&amp;ROW())="PPP"</formula>
    </cfRule>
  </conditionalFormatting>
  <conditionalFormatting sqref="K183:K184">
    <cfRule type="expression" dxfId="5471" priority="4558">
      <formula>INDIRECT("M"&amp;ROW())="Office"</formula>
    </cfRule>
    <cfRule type="expression" dxfId="5470" priority="4559">
      <formula>INDIRECT("M"&amp;ROW())="Editor"</formula>
    </cfRule>
    <cfRule type="expression" dxfId="5469" priority="4561">
      <formula>INDIRECT("M"&amp;ROW())="Author"</formula>
    </cfRule>
  </conditionalFormatting>
  <conditionalFormatting sqref="K183:K184">
    <cfRule type="expression" dxfId="5468" priority="4560">
      <formula>INDIRECT("M"&amp;ROW())="PPP"</formula>
    </cfRule>
  </conditionalFormatting>
  <conditionalFormatting sqref="K180:K182">
    <cfRule type="expression" dxfId="5467" priority="4547">
      <formula>INDIRECT("M"&amp;ROW())="Author"</formula>
    </cfRule>
  </conditionalFormatting>
  <conditionalFormatting sqref="D180:H182 L180:L182">
    <cfRule type="expression" dxfId="5466" priority="4557">
      <formula>INDIRECT("M"&amp;ROW())="Author"</formula>
    </cfRule>
  </conditionalFormatting>
  <conditionalFormatting sqref="D180:H182 L180:L182">
    <cfRule type="expression" dxfId="5465" priority="4553">
      <formula>INDIRECT("M"&amp;ROW())="Office"</formula>
    </cfRule>
    <cfRule type="expression" dxfId="5464" priority="4554">
      <formula>INDIRECT("M"&amp;ROW())="Editor"</formula>
    </cfRule>
    <cfRule type="expression" dxfId="5463" priority="4556">
      <formula>INDIRECT("M"&amp;ROW())="Author"</formula>
    </cfRule>
  </conditionalFormatting>
  <conditionalFormatting sqref="D180:H182 L180:L182">
    <cfRule type="expression" dxfId="5462" priority="4555">
      <formula>INDIRECT("M"&amp;ROW())="PPP"</formula>
    </cfRule>
  </conditionalFormatting>
  <conditionalFormatting sqref="I180:I182">
    <cfRule type="expression" dxfId="5461" priority="4552">
      <formula>INDIRECT("M"&amp;ROW())="Author"</formula>
    </cfRule>
  </conditionalFormatting>
  <conditionalFormatting sqref="I180:I182">
    <cfRule type="expression" dxfId="5460" priority="4548">
      <formula>INDIRECT("M"&amp;ROW())="Office"</formula>
    </cfRule>
    <cfRule type="expression" dxfId="5459" priority="4549">
      <formula>INDIRECT("M"&amp;ROW())="Editor"</formula>
    </cfRule>
    <cfRule type="expression" dxfId="5458" priority="4551">
      <formula>INDIRECT("M"&amp;ROW())="Author"</formula>
    </cfRule>
  </conditionalFormatting>
  <conditionalFormatting sqref="I180:I182">
    <cfRule type="expression" dxfId="5457" priority="4550">
      <formula>INDIRECT("M"&amp;ROW())="PPP"</formula>
    </cfRule>
  </conditionalFormatting>
  <conditionalFormatting sqref="K180:K182">
    <cfRule type="expression" dxfId="5456" priority="4543">
      <formula>INDIRECT("M"&amp;ROW())="Office"</formula>
    </cfRule>
    <cfRule type="expression" dxfId="5455" priority="4544">
      <formula>INDIRECT("M"&amp;ROW())="Editor"</formula>
    </cfRule>
    <cfRule type="expression" dxfId="5454" priority="4546">
      <formula>INDIRECT("M"&amp;ROW())="Author"</formula>
    </cfRule>
  </conditionalFormatting>
  <conditionalFormatting sqref="K180:K182">
    <cfRule type="expression" dxfId="5453" priority="4545">
      <formula>INDIRECT("M"&amp;ROW())="PPP"</formula>
    </cfRule>
  </conditionalFormatting>
  <conditionalFormatting sqref="K179">
    <cfRule type="expression" dxfId="5452" priority="4532">
      <formula>INDIRECT("M"&amp;ROW())="Author"</formula>
    </cfRule>
  </conditionalFormatting>
  <conditionalFormatting sqref="D179:H179 L179">
    <cfRule type="expression" dxfId="5451" priority="4542">
      <formula>INDIRECT("M"&amp;ROW())="Author"</formula>
    </cfRule>
  </conditionalFormatting>
  <conditionalFormatting sqref="D179:H179 L179">
    <cfRule type="expression" dxfId="5450" priority="4538">
      <formula>INDIRECT("M"&amp;ROW())="Office"</formula>
    </cfRule>
    <cfRule type="expression" dxfId="5449" priority="4539">
      <formula>INDIRECT("M"&amp;ROW())="Editor"</formula>
    </cfRule>
    <cfRule type="expression" dxfId="5448" priority="4541">
      <formula>INDIRECT("M"&amp;ROW())="Author"</formula>
    </cfRule>
  </conditionalFormatting>
  <conditionalFormatting sqref="D179:H179 L179">
    <cfRule type="expression" dxfId="5447" priority="4540">
      <formula>INDIRECT("M"&amp;ROW())="PPP"</formula>
    </cfRule>
  </conditionalFormatting>
  <conditionalFormatting sqref="I179">
    <cfRule type="expression" dxfId="5446" priority="4537">
      <formula>INDIRECT("M"&amp;ROW())="Author"</formula>
    </cfRule>
  </conditionalFormatting>
  <conditionalFormatting sqref="I179">
    <cfRule type="expression" dxfId="5445" priority="4533">
      <formula>INDIRECT("M"&amp;ROW())="Office"</formula>
    </cfRule>
    <cfRule type="expression" dxfId="5444" priority="4534">
      <formula>INDIRECT("M"&amp;ROW())="Editor"</formula>
    </cfRule>
    <cfRule type="expression" dxfId="5443" priority="4536">
      <formula>INDIRECT("M"&amp;ROW())="Author"</formula>
    </cfRule>
  </conditionalFormatting>
  <conditionalFormatting sqref="I179">
    <cfRule type="expression" dxfId="5442" priority="4535">
      <formula>INDIRECT("M"&amp;ROW())="PPP"</formula>
    </cfRule>
  </conditionalFormatting>
  <conditionalFormatting sqref="K179">
    <cfRule type="expression" dxfId="5441" priority="4528">
      <formula>INDIRECT("M"&amp;ROW())="Office"</formula>
    </cfRule>
    <cfRule type="expression" dxfId="5440" priority="4529">
      <formula>INDIRECT("M"&amp;ROW())="Editor"</formula>
    </cfRule>
    <cfRule type="expression" dxfId="5439" priority="4531">
      <formula>INDIRECT("M"&amp;ROW())="Author"</formula>
    </cfRule>
  </conditionalFormatting>
  <conditionalFormatting sqref="K179">
    <cfRule type="expression" dxfId="5438" priority="4530">
      <formula>INDIRECT("M"&amp;ROW())="PPP"</formula>
    </cfRule>
  </conditionalFormatting>
  <conditionalFormatting sqref="K178">
    <cfRule type="expression" dxfId="5437" priority="4517">
      <formula>INDIRECT("M"&amp;ROW())="Author"</formula>
    </cfRule>
  </conditionalFormatting>
  <conditionalFormatting sqref="D178:H178 L178">
    <cfRule type="expression" dxfId="5436" priority="4527">
      <formula>INDIRECT("M"&amp;ROW())="Author"</formula>
    </cfRule>
  </conditionalFormatting>
  <conditionalFormatting sqref="D178:H178 L178">
    <cfRule type="expression" dxfId="5435" priority="4523">
      <formula>INDIRECT("M"&amp;ROW())="Office"</formula>
    </cfRule>
    <cfRule type="expression" dxfId="5434" priority="4524">
      <formula>INDIRECT("M"&amp;ROW())="Editor"</formula>
    </cfRule>
    <cfRule type="expression" dxfId="5433" priority="4526">
      <formula>INDIRECT("M"&amp;ROW())="Author"</formula>
    </cfRule>
  </conditionalFormatting>
  <conditionalFormatting sqref="D178:H178 L178">
    <cfRule type="expression" dxfId="5432" priority="4525">
      <formula>INDIRECT("M"&amp;ROW())="PPP"</formula>
    </cfRule>
  </conditionalFormatting>
  <conditionalFormatting sqref="I178">
    <cfRule type="expression" dxfId="5431" priority="4522">
      <formula>INDIRECT("M"&amp;ROW())="Author"</formula>
    </cfRule>
  </conditionalFormatting>
  <conditionalFormatting sqref="I178">
    <cfRule type="expression" dxfId="5430" priority="4518">
      <formula>INDIRECT("M"&amp;ROW())="Office"</formula>
    </cfRule>
    <cfRule type="expression" dxfId="5429" priority="4519">
      <formula>INDIRECT("M"&amp;ROW())="Editor"</formula>
    </cfRule>
    <cfRule type="expression" dxfId="5428" priority="4521">
      <formula>INDIRECT("M"&amp;ROW())="Author"</formula>
    </cfRule>
  </conditionalFormatting>
  <conditionalFormatting sqref="I178">
    <cfRule type="expression" dxfId="5427" priority="4520">
      <formula>INDIRECT("M"&amp;ROW())="PPP"</formula>
    </cfRule>
  </conditionalFormatting>
  <conditionalFormatting sqref="K178">
    <cfRule type="expression" dxfId="5426" priority="4513">
      <formula>INDIRECT("M"&amp;ROW())="Office"</formula>
    </cfRule>
    <cfRule type="expression" dxfId="5425" priority="4514">
      <formula>INDIRECT("M"&amp;ROW())="Editor"</formula>
    </cfRule>
    <cfRule type="expression" dxfId="5424" priority="4516">
      <formula>INDIRECT("M"&amp;ROW())="Author"</formula>
    </cfRule>
  </conditionalFormatting>
  <conditionalFormatting sqref="K178">
    <cfRule type="expression" dxfId="5423" priority="4515">
      <formula>INDIRECT("M"&amp;ROW())="PPP"</formula>
    </cfRule>
  </conditionalFormatting>
  <conditionalFormatting sqref="K177">
    <cfRule type="expression" dxfId="5422" priority="4502">
      <formula>INDIRECT("M"&amp;ROW())="Author"</formula>
    </cfRule>
  </conditionalFormatting>
  <conditionalFormatting sqref="D177:H177 L177">
    <cfRule type="expression" dxfId="5421" priority="4512">
      <formula>INDIRECT("M"&amp;ROW())="Author"</formula>
    </cfRule>
  </conditionalFormatting>
  <conditionalFormatting sqref="D177:H177 L177">
    <cfRule type="expression" dxfId="5420" priority="4508">
      <formula>INDIRECT("M"&amp;ROW())="Office"</formula>
    </cfRule>
    <cfRule type="expression" dxfId="5419" priority="4509">
      <formula>INDIRECT("M"&amp;ROW())="Editor"</formula>
    </cfRule>
    <cfRule type="expression" dxfId="5418" priority="4511">
      <formula>INDIRECT("M"&amp;ROW())="Author"</formula>
    </cfRule>
  </conditionalFormatting>
  <conditionalFormatting sqref="D177:H177 L177">
    <cfRule type="expression" dxfId="5417" priority="4510">
      <formula>INDIRECT("M"&amp;ROW())="PPP"</formula>
    </cfRule>
  </conditionalFormatting>
  <conditionalFormatting sqref="I177">
    <cfRule type="expression" dxfId="5416" priority="4507">
      <formula>INDIRECT("M"&amp;ROW())="Author"</formula>
    </cfRule>
  </conditionalFormatting>
  <conditionalFormatting sqref="I177">
    <cfRule type="expression" dxfId="5415" priority="4503">
      <formula>INDIRECT("M"&amp;ROW())="Office"</formula>
    </cfRule>
    <cfRule type="expression" dxfId="5414" priority="4504">
      <formula>INDIRECT("M"&amp;ROW())="Editor"</formula>
    </cfRule>
    <cfRule type="expression" dxfId="5413" priority="4506">
      <formula>INDIRECT("M"&amp;ROW())="Author"</formula>
    </cfRule>
  </conditionalFormatting>
  <conditionalFormatting sqref="I177">
    <cfRule type="expression" dxfId="5412" priority="4505">
      <formula>INDIRECT("M"&amp;ROW())="PPP"</formula>
    </cfRule>
  </conditionalFormatting>
  <conditionalFormatting sqref="K177">
    <cfRule type="expression" dxfId="5411" priority="4498">
      <formula>INDIRECT("M"&amp;ROW())="Office"</formula>
    </cfRule>
    <cfRule type="expression" dxfId="5410" priority="4499">
      <formula>INDIRECT("M"&amp;ROW())="Editor"</formula>
    </cfRule>
    <cfRule type="expression" dxfId="5409" priority="4501">
      <formula>INDIRECT("M"&amp;ROW())="Author"</formula>
    </cfRule>
  </conditionalFormatting>
  <conditionalFormatting sqref="K177">
    <cfRule type="expression" dxfId="5408" priority="4500">
      <formula>INDIRECT("M"&amp;ROW())="PPP"</formula>
    </cfRule>
  </conditionalFormatting>
  <conditionalFormatting sqref="K176">
    <cfRule type="expression" dxfId="5407" priority="4487">
      <formula>INDIRECT("M"&amp;ROW())="Author"</formula>
    </cfRule>
  </conditionalFormatting>
  <conditionalFormatting sqref="D176:H176 L176">
    <cfRule type="expression" dxfId="5406" priority="4497">
      <formula>INDIRECT("M"&amp;ROW())="Author"</formula>
    </cfRule>
  </conditionalFormatting>
  <conditionalFormatting sqref="D176:H176 L176">
    <cfRule type="expression" dxfId="5405" priority="4493">
      <formula>INDIRECT("M"&amp;ROW())="Office"</formula>
    </cfRule>
    <cfRule type="expression" dxfId="5404" priority="4494">
      <formula>INDIRECT("M"&amp;ROW())="Editor"</formula>
    </cfRule>
    <cfRule type="expression" dxfId="5403" priority="4496">
      <formula>INDIRECT("M"&amp;ROW())="Author"</formula>
    </cfRule>
  </conditionalFormatting>
  <conditionalFormatting sqref="D176:H176 L176">
    <cfRule type="expression" dxfId="5402" priority="4495">
      <formula>INDIRECT("M"&amp;ROW())="PPP"</formula>
    </cfRule>
  </conditionalFormatting>
  <conditionalFormatting sqref="I176">
    <cfRule type="expression" dxfId="5401" priority="4492">
      <formula>INDIRECT("M"&amp;ROW())="Author"</formula>
    </cfRule>
  </conditionalFormatting>
  <conditionalFormatting sqref="I176">
    <cfRule type="expression" dxfId="5400" priority="4488">
      <formula>INDIRECT("M"&amp;ROW())="Office"</formula>
    </cfRule>
    <cfRule type="expression" dxfId="5399" priority="4489">
      <formula>INDIRECT("M"&amp;ROW())="Editor"</formula>
    </cfRule>
    <cfRule type="expression" dxfId="5398" priority="4491">
      <formula>INDIRECT("M"&amp;ROW())="Author"</formula>
    </cfRule>
  </conditionalFormatting>
  <conditionalFormatting sqref="I176">
    <cfRule type="expression" dxfId="5397" priority="4490">
      <formula>INDIRECT("M"&amp;ROW())="PPP"</formula>
    </cfRule>
  </conditionalFormatting>
  <conditionalFormatting sqref="K176">
    <cfRule type="expression" dxfId="5396" priority="4483">
      <formula>INDIRECT("M"&amp;ROW())="Office"</formula>
    </cfRule>
    <cfRule type="expression" dxfId="5395" priority="4484">
      <formula>INDIRECT("M"&amp;ROW())="Editor"</formula>
    </cfRule>
    <cfRule type="expression" dxfId="5394" priority="4486">
      <formula>INDIRECT("M"&amp;ROW())="Author"</formula>
    </cfRule>
  </conditionalFormatting>
  <conditionalFormatting sqref="K176">
    <cfRule type="expression" dxfId="5393" priority="4485">
      <formula>INDIRECT("M"&amp;ROW())="PPP"</formula>
    </cfRule>
  </conditionalFormatting>
  <conditionalFormatting sqref="K175">
    <cfRule type="expression" dxfId="5392" priority="4472">
      <formula>INDIRECT("M"&amp;ROW())="Author"</formula>
    </cfRule>
  </conditionalFormatting>
  <conditionalFormatting sqref="D175:H175 L175">
    <cfRule type="expression" dxfId="5391" priority="4482">
      <formula>INDIRECT("M"&amp;ROW())="Author"</formula>
    </cfRule>
  </conditionalFormatting>
  <conditionalFormatting sqref="D175:H175 L175">
    <cfRule type="expression" dxfId="5390" priority="4478">
      <formula>INDIRECT("M"&amp;ROW())="Office"</formula>
    </cfRule>
    <cfRule type="expression" dxfId="5389" priority="4479">
      <formula>INDIRECT("M"&amp;ROW())="Editor"</formula>
    </cfRule>
    <cfRule type="expression" dxfId="5388" priority="4481">
      <formula>INDIRECT("M"&amp;ROW())="Author"</formula>
    </cfRule>
  </conditionalFormatting>
  <conditionalFormatting sqref="D175:H175 L175">
    <cfRule type="expression" dxfId="5387" priority="4480">
      <formula>INDIRECT("M"&amp;ROW())="PPP"</formula>
    </cfRule>
  </conditionalFormatting>
  <conditionalFormatting sqref="I175">
    <cfRule type="expression" dxfId="5386" priority="4477">
      <formula>INDIRECT("M"&amp;ROW())="Author"</formula>
    </cfRule>
  </conditionalFormatting>
  <conditionalFormatting sqref="I175">
    <cfRule type="expression" dxfId="5385" priority="4473">
      <formula>INDIRECT("M"&amp;ROW())="Office"</formula>
    </cfRule>
    <cfRule type="expression" dxfId="5384" priority="4474">
      <formula>INDIRECT("M"&amp;ROW())="Editor"</formula>
    </cfRule>
    <cfRule type="expression" dxfId="5383" priority="4476">
      <formula>INDIRECT("M"&amp;ROW())="Author"</formula>
    </cfRule>
  </conditionalFormatting>
  <conditionalFormatting sqref="I175">
    <cfRule type="expression" dxfId="5382" priority="4475">
      <formula>INDIRECT("M"&amp;ROW())="PPP"</formula>
    </cfRule>
  </conditionalFormatting>
  <conditionalFormatting sqref="K175">
    <cfRule type="expression" dxfId="5381" priority="4468">
      <formula>INDIRECT("M"&amp;ROW())="Office"</formula>
    </cfRule>
    <cfRule type="expression" dxfId="5380" priority="4469">
      <formula>INDIRECT("M"&amp;ROW())="Editor"</formula>
    </cfRule>
    <cfRule type="expression" dxfId="5379" priority="4471">
      <formula>INDIRECT("M"&amp;ROW())="Author"</formula>
    </cfRule>
  </conditionalFormatting>
  <conditionalFormatting sqref="K175">
    <cfRule type="expression" dxfId="5378" priority="4470">
      <formula>INDIRECT("M"&amp;ROW())="PPP"</formula>
    </cfRule>
  </conditionalFormatting>
  <conditionalFormatting sqref="K174">
    <cfRule type="expression" dxfId="5377" priority="4457">
      <formula>INDIRECT("M"&amp;ROW())="Author"</formula>
    </cfRule>
  </conditionalFormatting>
  <conditionalFormatting sqref="D174:H174 L174">
    <cfRule type="expression" dxfId="5376" priority="4467">
      <formula>INDIRECT("M"&amp;ROW())="Author"</formula>
    </cfRule>
  </conditionalFormatting>
  <conditionalFormatting sqref="D174:H174 L174">
    <cfRule type="expression" dxfId="5375" priority="4463">
      <formula>INDIRECT("M"&amp;ROW())="Office"</formula>
    </cfRule>
    <cfRule type="expression" dxfId="5374" priority="4464">
      <formula>INDIRECT("M"&amp;ROW())="Editor"</formula>
    </cfRule>
    <cfRule type="expression" dxfId="5373" priority="4466">
      <formula>INDIRECT("M"&amp;ROW())="Author"</formula>
    </cfRule>
  </conditionalFormatting>
  <conditionalFormatting sqref="D174:H174 L174">
    <cfRule type="expression" dxfId="5372" priority="4465">
      <formula>INDIRECT("M"&amp;ROW())="PPP"</formula>
    </cfRule>
  </conditionalFormatting>
  <conditionalFormatting sqref="I174">
    <cfRule type="expression" dxfId="5371" priority="4462">
      <formula>INDIRECT("M"&amp;ROW())="Author"</formula>
    </cfRule>
  </conditionalFormatting>
  <conditionalFormatting sqref="I174">
    <cfRule type="expression" dxfId="5370" priority="4458">
      <formula>INDIRECT("M"&amp;ROW())="Office"</formula>
    </cfRule>
    <cfRule type="expression" dxfId="5369" priority="4459">
      <formula>INDIRECT("M"&amp;ROW())="Editor"</formula>
    </cfRule>
    <cfRule type="expression" dxfId="5368" priority="4461">
      <formula>INDIRECT("M"&amp;ROW())="Author"</formula>
    </cfRule>
  </conditionalFormatting>
  <conditionalFormatting sqref="I174">
    <cfRule type="expression" dxfId="5367" priority="4460">
      <formula>INDIRECT("M"&amp;ROW())="PPP"</formula>
    </cfRule>
  </conditionalFormatting>
  <conditionalFormatting sqref="K174">
    <cfRule type="expression" dxfId="5366" priority="4453">
      <formula>INDIRECT("M"&amp;ROW())="Office"</formula>
    </cfRule>
    <cfRule type="expression" dxfId="5365" priority="4454">
      <formula>INDIRECT("M"&amp;ROW())="Editor"</formula>
    </cfRule>
    <cfRule type="expression" dxfId="5364" priority="4456">
      <formula>INDIRECT("M"&amp;ROW())="Author"</formula>
    </cfRule>
  </conditionalFormatting>
  <conditionalFormatting sqref="K174">
    <cfRule type="expression" dxfId="5363" priority="4455">
      <formula>INDIRECT("M"&amp;ROW())="PPP"</formula>
    </cfRule>
  </conditionalFormatting>
  <conditionalFormatting sqref="K173">
    <cfRule type="expression" dxfId="5362" priority="4442">
      <formula>INDIRECT("M"&amp;ROW())="Author"</formula>
    </cfRule>
  </conditionalFormatting>
  <conditionalFormatting sqref="D173:H173 L173">
    <cfRule type="expression" dxfId="5361" priority="4452">
      <formula>INDIRECT("M"&amp;ROW())="Author"</formula>
    </cfRule>
  </conditionalFormatting>
  <conditionalFormatting sqref="D173:H173 L173">
    <cfRule type="expression" dxfId="5360" priority="4448">
      <formula>INDIRECT("M"&amp;ROW())="Office"</formula>
    </cfRule>
    <cfRule type="expression" dxfId="5359" priority="4449">
      <formula>INDIRECT("M"&amp;ROW())="Editor"</formula>
    </cfRule>
    <cfRule type="expression" dxfId="5358" priority="4451">
      <formula>INDIRECT("M"&amp;ROW())="Author"</formula>
    </cfRule>
  </conditionalFormatting>
  <conditionalFormatting sqref="D173:H173 L173">
    <cfRule type="expression" dxfId="5357" priority="4450">
      <formula>INDIRECT("M"&amp;ROW())="PPP"</formula>
    </cfRule>
  </conditionalFormatting>
  <conditionalFormatting sqref="I173">
    <cfRule type="expression" dxfId="5356" priority="4447">
      <formula>INDIRECT("M"&amp;ROW())="Author"</formula>
    </cfRule>
  </conditionalFormatting>
  <conditionalFormatting sqref="I173">
    <cfRule type="expression" dxfId="5355" priority="4443">
      <formula>INDIRECT("M"&amp;ROW())="Office"</formula>
    </cfRule>
    <cfRule type="expression" dxfId="5354" priority="4444">
      <formula>INDIRECT("M"&amp;ROW())="Editor"</formula>
    </cfRule>
    <cfRule type="expression" dxfId="5353" priority="4446">
      <formula>INDIRECT("M"&amp;ROW())="Author"</formula>
    </cfRule>
  </conditionalFormatting>
  <conditionalFormatting sqref="I173">
    <cfRule type="expression" dxfId="5352" priority="4445">
      <formula>INDIRECT("M"&amp;ROW())="PPP"</formula>
    </cfRule>
  </conditionalFormatting>
  <conditionalFormatting sqref="K173">
    <cfRule type="expression" dxfId="5351" priority="4438">
      <formula>INDIRECT("M"&amp;ROW())="Office"</formula>
    </cfRule>
    <cfRule type="expression" dxfId="5350" priority="4439">
      <formula>INDIRECT("M"&amp;ROW())="Editor"</formula>
    </cfRule>
    <cfRule type="expression" dxfId="5349" priority="4441">
      <formula>INDIRECT("M"&amp;ROW())="Author"</formula>
    </cfRule>
  </conditionalFormatting>
  <conditionalFormatting sqref="K173">
    <cfRule type="expression" dxfId="5348" priority="4440">
      <formula>INDIRECT("M"&amp;ROW())="PPP"</formula>
    </cfRule>
  </conditionalFormatting>
  <conditionalFormatting sqref="K172">
    <cfRule type="expression" dxfId="5347" priority="4427">
      <formula>INDIRECT("M"&amp;ROW())="Author"</formula>
    </cfRule>
  </conditionalFormatting>
  <conditionalFormatting sqref="D172:H172 L172">
    <cfRule type="expression" dxfId="5346" priority="4437">
      <formula>INDIRECT("M"&amp;ROW())="Author"</formula>
    </cfRule>
  </conditionalFormatting>
  <conditionalFormatting sqref="D172:H172 L172">
    <cfRule type="expression" dxfId="5345" priority="4433">
      <formula>INDIRECT("M"&amp;ROW())="Office"</formula>
    </cfRule>
    <cfRule type="expression" dxfId="5344" priority="4434">
      <formula>INDIRECT("M"&amp;ROW())="Editor"</formula>
    </cfRule>
    <cfRule type="expression" dxfId="5343" priority="4436">
      <formula>INDIRECT("M"&amp;ROW())="Author"</formula>
    </cfRule>
  </conditionalFormatting>
  <conditionalFormatting sqref="D172:H172 L172">
    <cfRule type="expression" dxfId="5342" priority="4435">
      <formula>INDIRECT("M"&amp;ROW())="PPP"</formula>
    </cfRule>
  </conditionalFormatting>
  <conditionalFormatting sqref="I172">
    <cfRule type="expression" dxfId="5341" priority="4432">
      <formula>INDIRECT("M"&amp;ROW())="Author"</formula>
    </cfRule>
  </conditionalFormatting>
  <conditionalFormatting sqref="I172">
    <cfRule type="expression" dxfId="5340" priority="4428">
      <formula>INDIRECT("M"&amp;ROW())="Office"</formula>
    </cfRule>
    <cfRule type="expression" dxfId="5339" priority="4429">
      <formula>INDIRECT("M"&amp;ROW())="Editor"</formula>
    </cfRule>
    <cfRule type="expression" dxfId="5338" priority="4431">
      <formula>INDIRECT("M"&amp;ROW())="Author"</formula>
    </cfRule>
  </conditionalFormatting>
  <conditionalFormatting sqref="I172">
    <cfRule type="expression" dxfId="5337" priority="4430">
      <formula>INDIRECT("M"&amp;ROW())="PPP"</formula>
    </cfRule>
  </conditionalFormatting>
  <conditionalFormatting sqref="K172">
    <cfRule type="expression" dxfId="5336" priority="4423">
      <formula>INDIRECT("M"&amp;ROW())="Office"</formula>
    </cfRule>
    <cfRule type="expression" dxfId="5335" priority="4424">
      <formula>INDIRECT("M"&amp;ROW())="Editor"</formula>
    </cfRule>
    <cfRule type="expression" dxfId="5334" priority="4426">
      <formula>INDIRECT("M"&amp;ROW())="Author"</formula>
    </cfRule>
  </conditionalFormatting>
  <conditionalFormatting sqref="K172">
    <cfRule type="expression" dxfId="5333" priority="4425">
      <formula>INDIRECT("M"&amp;ROW())="PPP"</formula>
    </cfRule>
  </conditionalFormatting>
  <conditionalFormatting sqref="K171">
    <cfRule type="expression" dxfId="5332" priority="4412">
      <formula>INDIRECT("M"&amp;ROW())="Author"</formula>
    </cfRule>
  </conditionalFormatting>
  <conditionalFormatting sqref="D171:H171 L171">
    <cfRule type="expression" dxfId="5331" priority="4422">
      <formula>INDIRECT("M"&amp;ROW())="Author"</formula>
    </cfRule>
  </conditionalFormatting>
  <conditionalFormatting sqref="D171:H171 L171">
    <cfRule type="expression" dxfId="5330" priority="4418">
      <formula>INDIRECT("M"&amp;ROW())="Office"</formula>
    </cfRule>
    <cfRule type="expression" dxfId="5329" priority="4419">
      <formula>INDIRECT("M"&amp;ROW())="Editor"</formula>
    </cfRule>
    <cfRule type="expression" dxfId="5328" priority="4421">
      <formula>INDIRECT("M"&amp;ROW())="Author"</formula>
    </cfRule>
  </conditionalFormatting>
  <conditionalFormatting sqref="D171:H171 L171">
    <cfRule type="expression" dxfId="5327" priority="4420">
      <formula>INDIRECT("M"&amp;ROW())="PPP"</formula>
    </cfRule>
  </conditionalFormatting>
  <conditionalFormatting sqref="I171">
    <cfRule type="expression" dxfId="5326" priority="4417">
      <formula>INDIRECT("M"&amp;ROW())="Author"</formula>
    </cfRule>
  </conditionalFormatting>
  <conditionalFormatting sqref="I171">
    <cfRule type="expression" dxfId="5325" priority="4413">
      <formula>INDIRECT("M"&amp;ROW())="Office"</formula>
    </cfRule>
    <cfRule type="expression" dxfId="5324" priority="4414">
      <formula>INDIRECT("M"&amp;ROW())="Editor"</formula>
    </cfRule>
    <cfRule type="expression" dxfId="5323" priority="4416">
      <formula>INDIRECT("M"&amp;ROW())="Author"</formula>
    </cfRule>
  </conditionalFormatting>
  <conditionalFormatting sqref="I171">
    <cfRule type="expression" dxfId="5322" priority="4415">
      <formula>INDIRECT("M"&amp;ROW())="PPP"</formula>
    </cfRule>
  </conditionalFormatting>
  <conditionalFormatting sqref="K171">
    <cfRule type="expression" dxfId="5321" priority="4408">
      <formula>INDIRECT("M"&amp;ROW())="Office"</formula>
    </cfRule>
    <cfRule type="expression" dxfId="5320" priority="4409">
      <formula>INDIRECT("M"&amp;ROW())="Editor"</formula>
    </cfRule>
    <cfRule type="expression" dxfId="5319" priority="4411">
      <formula>INDIRECT("M"&amp;ROW())="Author"</formula>
    </cfRule>
  </conditionalFormatting>
  <conditionalFormatting sqref="K171">
    <cfRule type="expression" dxfId="5318" priority="4410">
      <formula>INDIRECT("M"&amp;ROW())="PPP"</formula>
    </cfRule>
  </conditionalFormatting>
  <conditionalFormatting sqref="K170">
    <cfRule type="expression" dxfId="5317" priority="4397">
      <formula>INDIRECT("M"&amp;ROW())="Author"</formula>
    </cfRule>
  </conditionalFormatting>
  <conditionalFormatting sqref="D170:H170 L170">
    <cfRule type="expression" dxfId="5316" priority="4407">
      <formula>INDIRECT("M"&amp;ROW())="Author"</formula>
    </cfRule>
  </conditionalFormatting>
  <conditionalFormatting sqref="D170:H170 L170">
    <cfRule type="expression" dxfId="5315" priority="4403">
      <formula>INDIRECT("M"&amp;ROW())="Office"</formula>
    </cfRule>
    <cfRule type="expression" dxfId="5314" priority="4404">
      <formula>INDIRECT("M"&amp;ROW())="Editor"</formula>
    </cfRule>
    <cfRule type="expression" dxfId="5313" priority="4406">
      <formula>INDIRECT("M"&amp;ROW())="Author"</formula>
    </cfRule>
  </conditionalFormatting>
  <conditionalFormatting sqref="D170:H170 L170">
    <cfRule type="expression" dxfId="5312" priority="4405">
      <formula>INDIRECT("M"&amp;ROW())="PPP"</formula>
    </cfRule>
  </conditionalFormatting>
  <conditionalFormatting sqref="I170">
    <cfRule type="expression" dxfId="5311" priority="4402">
      <formula>INDIRECT("M"&amp;ROW())="Author"</formula>
    </cfRule>
  </conditionalFormatting>
  <conditionalFormatting sqref="I170">
    <cfRule type="expression" dxfId="5310" priority="4398">
      <formula>INDIRECT("M"&amp;ROW())="Office"</formula>
    </cfRule>
    <cfRule type="expression" dxfId="5309" priority="4399">
      <formula>INDIRECT("M"&amp;ROW())="Editor"</formula>
    </cfRule>
    <cfRule type="expression" dxfId="5308" priority="4401">
      <formula>INDIRECT("M"&amp;ROW())="Author"</formula>
    </cfRule>
  </conditionalFormatting>
  <conditionalFormatting sqref="I170">
    <cfRule type="expression" dxfId="5307" priority="4400">
      <formula>INDIRECT("M"&amp;ROW())="PPP"</formula>
    </cfRule>
  </conditionalFormatting>
  <conditionalFormatting sqref="K170">
    <cfRule type="expression" dxfId="5306" priority="4393">
      <formula>INDIRECT("M"&amp;ROW())="Office"</formula>
    </cfRule>
    <cfRule type="expression" dxfId="5305" priority="4394">
      <formula>INDIRECT("M"&amp;ROW())="Editor"</formula>
    </cfRule>
    <cfRule type="expression" dxfId="5304" priority="4396">
      <formula>INDIRECT("M"&amp;ROW())="Author"</formula>
    </cfRule>
  </conditionalFormatting>
  <conditionalFormatting sqref="K170">
    <cfRule type="expression" dxfId="5303" priority="4395">
      <formula>INDIRECT("M"&amp;ROW())="PPP"</formula>
    </cfRule>
  </conditionalFormatting>
  <conditionalFormatting sqref="K169">
    <cfRule type="expression" dxfId="5302" priority="4382">
      <formula>INDIRECT("M"&amp;ROW())="Author"</formula>
    </cfRule>
  </conditionalFormatting>
  <conditionalFormatting sqref="D169:H169 L169">
    <cfRule type="expression" dxfId="5301" priority="4392">
      <formula>INDIRECT("M"&amp;ROW())="Author"</formula>
    </cfRule>
  </conditionalFormatting>
  <conditionalFormatting sqref="D169:H169 L169">
    <cfRule type="expression" dxfId="5300" priority="4388">
      <formula>INDIRECT("M"&amp;ROW())="Office"</formula>
    </cfRule>
    <cfRule type="expression" dxfId="5299" priority="4389">
      <formula>INDIRECT("M"&amp;ROW())="Editor"</formula>
    </cfRule>
    <cfRule type="expression" dxfId="5298" priority="4391">
      <formula>INDIRECT("M"&amp;ROW())="Author"</formula>
    </cfRule>
  </conditionalFormatting>
  <conditionalFormatting sqref="D169:H169 L169">
    <cfRule type="expression" dxfId="5297" priority="4390">
      <formula>INDIRECT("M"&amp;ROW())="PPP"</formula>
    </cfRule>
  </conditionalFormatting>
  <conditionalFormatting sqref="I169">
    <cfRule type="expression" dxfId="5296" priority="4387">
      <formula>INDIRECT("M"&amp;ROW())="Author"</formula>
    </cfRule>
  </conditionalFormatting>
  <conditionalFormatting sqref="I169">
    <cfRule type="expression" dxfId="5295" priority="4383">
      <formula>INDIRECT("M"&amp;ROW())="Office"</formula>
    </cfRule>
    <cfRule type="expression" dxfId="5294" priority="4384">
      <formula>INDIRECT("M"&amp;ROW())="Editor"</formula>
    </cfRule>
    <cfRule type="expression" dxfId="5293" priority="4386">
      <formula>INDIRECT("M"&amp;ROW())="Author"</formula>
    </cfRule>
  </conditionalFormatting>
  <conditionalFormatting sqref="I169">
    <cfRule type="expression" dxfId="5292" priority="4385">
      <formula>INDIRECT("M"&amp;ROW())="PPP"</formula>
    </cfRule>
  </conditionalFormatting>
  <conditionalFormatting sqref="K169">
    <cfRule type="expression" dxfId="5291" priority="4378">
      <formula>INDIRECT("M"&amp;ROW())="Office"</formula>
    </cfRule>
    <cfRule type="expression" dxfId="5290" priority="4379">
      <formula>INDIRECT("M"&amp;ROW())="Editor"</formula>
    </cfRule>
    <cfRule type="expression" dxfId="5289" priority="4381">
      <formula>INDIRECT("M"&amp;ROW())="Author"</formula>
    </cfRule>
  </conditionalFormatting>
  <conditionalFormatting sqref="K169">
    <cfRule type="expression" dxfId="5288" priority="4380">
      <formula>INDIRECT("M"&amp;ROW())="PPP"</formula>
    </cfRule>
  </conditionalFormatting>
  <conditionalFormatting sqref="K168">
    <cfRule type="expression" dxfId="5287" priority="4367">
      <formula>INDIRECT("M"&amp;ROW())="Author"</formula>
    </cfRule>
  </conditionalFormatting>
  <conditionalFormatting sqref="D168:H168 L168">
    <cfRule type="expression" dxfId="5286" priority="4377">
      <formula>INDIRECT("M"&amp;ROW())="Author"</formula>
    </cfRule>
  </conditionalFormatting>
  <conditionalFormatting sqref="D168:H168 L168">
    <cfRule type="expression" dxfId="5285" priority="4373">
      <formula>INDIRECT("M"&amp;ROW())="Office"</formula>
    </cfRule>
    <cfRule type="expression" dxfId="5284" priority="4374">
      <formula>INDIRECT("M"&amp;ROW())="Editor"</formula>
    </cfRule>
    <cfRule type="expression" dxfId="5283" priority="4376">
      <formula>INDIRECT("M"&amp;ROW())="Author"</formula>
    </cfRule>
  </conditionalFormatting>
  <conditionalFormatting sqref="D168:H168 L168">
    <cfRule type="expression" dxfId="5282" priority="4375">
      <formula>INDIRECT("M"&amp;ROW())="PPP"</formula>
    </cfRule>
  </conditionalFormatting>
  <conditionalFormatting sqref="I168">
    <cfRule type="expression" dxfId="5281" priority="4372">
      <formula>INDIRECT("M"&amp;ROW())="Author"</formula>
    </cfRule>
  </conditionalFormatting>
  <conditionalFormatting sqref="I168">
    <cfRule type="expression" dxfId="5280" priority="4368">
      <formula>INDIRECT("M"&amp;ROW())="Office"</formula>
    </cfRule>
    <cfRule type="expression" dxfId="5279" priority="4369">
      <formula>INDIRECT("M"&amp;ROW())="Editor"</formula>
    </cfRule>
    <cfRule type="expression" dxfId="5278" priority="4371">
      <formula>INDIRECT("M"&amp;ROW())="Author"</formula>
    </cfRule>
  </conditionalFormatting>
  <conditionalFormatting sqref="I168">
    <cfRule type="expression" dxfId="5277" priority="4370">
      <formula>INDIRECT("M"&amp;ROW())="PPP"</formula>
    </cfRule>
  </conditionalFormatting>
  <conditionalFormatting sqref="K168">
    <cfRule type="expression" dxfId="5276" priority="4363">
      <formula>INDIRECT("M"&amp;ROW())="Office"</formula>
    </cfRule>
    <cfRule type="expression" dxfId="5275" priority="4364">
      <formula>INDIRECT("M"&amp;ROW())="Editor"</formula>
    </cfRule>
    <cfRule type="expression" dxfId="5274" priority="4366">
      <formula>INDIRECT("M"&amp;ROW())="Author"</formula>
    </cfRule>
  </conditionalFormatting>
  <conditionalFormatting sqref="K168">
    <cfRule type="expression" dxfId="5273" priority="4365">
      <formula>INDIRECT("M"&amp;ROW())="PPP"</formula>
    </cfRule>
  </conditionalFormatting>
  <conditionalFormatting sqref="K167">
    <cfRule type="expression" dxfId="5272" priority="4352">
      <formula>INDIRECT("M"&amp;ROW())="Author"</formula>
    </cfRule>
  </conditionalFormatting>
  <conditionalFormatting sqref="D167:H167 L167">
    <cfRule type="expression" dxfId="5271" priority="4362">
      <formula>INDIRECT("M"&amp;ROW())="Author"</formula>
    </cfRule>
  </conditionalFormatting>
  <conditionalFormatting sqref="D167:H167 L167">
    <cfRule type="expression" dxfId="5270" priority="4358">
      <formula>INDIRECT("M"&amp;ROW())="Office"</formula>
    </cfRule>
    <cfRule type="expression" dxfId="5269" priority="4359">
      <formula>INDIRECT("M"&amp;ROW())="Editor"</formula>
    </cfRule>
    <cfRule type="expression" dxfId="5268" priority="4361">
      <formula>INDIRECT("M"&amp;ROW())="Author"</formula>
    </cfRule>
  </conditionalFormatting>
  <conditionalFormatting sqref="D167:H167 L167">
    <cfRule type="expression" dxfId="5267" priority="4360">
      <formula>INDIRECT("M"&amp;ROW())="PPP"</formula>
    </cfRule>
  </conditionalFormatting>
  <conditionalFormatting sqref="I167">
    <cfRule type="expression" dxfId="5266" priority="4357">
      <formula>INDIRECT("M"&amp;ROW())="Author"</formula>
    </cfRule>
  </conditionalFormatting>
  <conditionalFormatting sqref="I167">
    <cfRule type="expression" dxfId="5265" priority="4353">
      <formula>INDIRECT("M"&amp;ROW())="Office"</formula>
    </cfRule>
    <cfRule type="expression" dxfId="5264" priority="4354">
      <formula>INDIRECT("M"&amp;ROW())="Editor"</formula>
    </cfRule>
    <cfRule type="expression" dxfId="5263" priority="4356">
      <formula>INDIRECT("M"&amp;ROW())="Author"</formula>
    </cfRule>
  </conditionalFormatting>
  <conditionalFormatting sqref="I167">
    <cfRule type="expression" dxfId="5262" priority="4355">
      <formula>INDIRECT("M"&amp;ROW())="PPP"</formula>
    </cfRule>
  </conditionalFormatting>
  <conditionalFormatting sqref="K167">
    <cfRule type="expression" dxfId="5261" priority="4348">
      <formula>INDIRECT("M"&amp;ROW())="Office"</formula>
    </cfRule>
    <cfRule type="expression" dxfId="5260" priority="4349">
      <formula>INDIRECT("M"&amp;ROW())="Editor"</formula>
    </cfRule>
    <cfRule type="expression" dxfId="5259" priority="4351">
      <formula>INDIRECT("M"&amp;ROW())="Author"</formula>
    </cfRule>
  </conditionalFormatting>
  <conditionalFormatting sqref="K167">
    <cfRule type="expression" dxfId="5258" priority="4350">
      <formula>INDIRECT("M"&amp;ROW())="PPP"</formula>
    </cfRule>
  </conditionalFormatting>
  <conditionalFormatting sqref="K166">
    <cfRule type="expression" dxfId="5257" priority="4337">
      <formula>INDIRECT("M"&amp;ROW())="Author"</formula>
    </cfRule>
  </conditionalFormatting>
  <conditionalFormatting sqref="D166:H166 L166">
    <cfRule type="expression" dxfId="5256" priority="4347">
      <formula>INDIRECT("M"&amp;ROW())="Author"</formula>
    </cfRule>
  </conditionalFormatting>
  <conditionalFormatting sqref="D166:H166 L166">
    <cfRule type="expression" dxfId="5255" priority="4343">
      <formula>INDIRECT("M"&amp;ROW())="Office"</formula>
    </cfRule>
    <cfRule type="expression" dxfId="5254" priority="4344">
      <formula>INDIRECT("M"&amp;ROW())="Editor"</formula>
    </cfRule>
    <cfRule type="expression" dxfId="5253" priority="4346">
      <formula>INDIRECT("M"&amp;ROW())="Author"</formula>
    </cfRule>
  </conditionalFormatting>
  <conditionalFormatting sqref="D166:H166 L166">
    <cfRule type="expression" dxfId="5252" priority="4345">
      <formula>INDIRECT("M"&amp;ROW())="PPP"</formula>
    </cfRule>
  </conditionalFormatting>
  <conditionalFormatting sqref="I166">
    <cfRule type="expression" dxfId="5251" priority="4342">
      <formula>INDIRECT("M"&amp;ROW())="Author"</formula>
    </cfRule>
  </conditionalFormatting>
  <conditionalFormatting sqref="I166">
    <cfRule type="expression" dxfId="5250" priority="4338">
      <formula>INDIRECT("M"&amp;ROW())="Office"</formula>
    </cfRule>
    <cfRule type="expression" dxfId="5249" priority="4339">
      <formula>INDIRECT("M"&amp;ROW())="Editor"</formula>
    </cfRule>
    <cfRule type="expression" dxfId="5248" priority="4341">
      <formula>INDIRECT("M"&amp;ROW())="Author"</formula>
    </cfRule>
  </conditionalFormatting>
  <conditionalFormatting sqref="I166">
    <cfRule type="expression" dxfId="5247" priority="4340">
      <formula>INDIRECT("M"&amp;ROW())="PPP"</formula>
    </cfRule>
  </conditionalFormatting>
  <conditionalFormatting sqref="K166">
    <cfRule type="expression" dxfId="5246" priority="4333">
      <formula>INDIRECT("M"&amp;ROW())="Office"</formula>
    </cfRule>
    <cfRule type="expression" dxfId="5245" priority="4334">
      <formula>INDIRECT("M"&amp;ROW())="Editor"</formula>
    </cfRule>
    <cfRule type="expression" dxfId="5244" priority="4336">
      <formula>INDIRECT("M"&amp;ROW())="Author"</formula>
    </cfRule>
  </conditionalFormatting>
  <conditionalFormatting sqref="K166">
    <cfRule type="expression" dxfId="5243" priority="4335">
      <formula>INDIRECT("M"&amp;ROW())="PPP"</formula>
    </cfRule>
  </conditionalFormatting>
  <conditionalFormatting sqref="K165">
    <cfRule type="expression" dxfId="5242" priority="4322">
      <formula>INDIRECT("M"&amp;ROW())="Author"</formula>
    </cfRule>
  </conditionalFormatting>
  <conditionalFormatting sqref="D165:H165 L165">
    <cfRule type="expression" dxfId="5241" priority="4332">
      <formula>INDIRECT("M"&amp;ROW())="Author"</formula>
    </cfRule>
  </conditionalFormatting>
  <conditionalFormatting sqref="D165:H165 L165">
    <cfRule type="expression" dxfId="5240" priority="4328">
      <formula>INDIRECT("M"&amp;ROW())="Office"</formula>
    </cfRule>
    <cfRule type="expression" dxfId="5239" priority="4329">
      <formula>INDIRECT("M"&amp;ROW())="Editor"</formula>
    </cfRule>
    <cfRule type="expression" dxfId="5238" priority="4331">
      <formula>INDIRECT("M"&amp;ROW())="Author"</formula>
    </cfRule>
  </conditionalFormatting>
  <conditionalFormatting sqref="D165:H165 L165">
    <cfRule type="expression" dxfId="5237" priority="4330">
      <formula>INDIRECT("M"&amp;ROW())="PPP"</formula>
    </cfRule>
  </conditionalFormatting>
  <conditionalFormatting sqref="I165">
    <cfRule type="expression" dxfId="5236" priority="4327">
      <formula>INDIRECT("M"&amp;ROW())="Author"</formula>
    </cfRule>
  </conditionalFormatting>
  <conditionalFormatting sqref="I165">
    <cfRule type="expression" dxfId="5235" priority="4323">
      <formula>INDIRECT("M"&amp;ROW())="Office"</formula>
    </cfRule>
    <cfRule type="expression" dxfId="5234" priority="4324">
      <formula>INDIRECT("M"&amp;ROW())="Editor"</formula>
    </cfRule>
    <cfRule type="expression" dxfId="5233" priority="4326">
      <formula>INDIRECT("M"&amp;ROW())="Author"</formula>
    </cfRule>
  </conditionalFormatting>
  <conditionalFormatting sqref="I165">
    <cfRule type="expression" dxfId="5232" priority="4325">
      <formula>INDIRECT("M"&amp;ROW())="PPP"</formula>
    </cfRule>
  </conditionalFormatting>
  <conditionalFormatting sqref="K165">
    <cfRule type="expression" dxfId="5231" priority="4318">
      <formula>INDIRECT("M"&amp;ROW())="Office"</formula>
    </cfRule>
    <cfRule type="expression" dxfId="5230" priority="4319">
      <formula>INDIRECT("M"&amp;ROW())="Editor"</formula>
    </cfRule>
    <cfRule type="expression" dxfId="5229" priority="4321">
      <formula>INDIRECT("M"&amp;ROW())="Author"</formula>
    </cfRule>
  </conditionalFormatting>
  <conditionalFormatting sqref="K165">
    <cfRule type="expression" dxfId="5228" priority="4320">
      <formula>INDIRECT("M"&amp;ROW())="PPP"</formula>
    </cfRule>
  </conditionalFormatting>
  <conditionalFormatting sqref="K164">
    <cfRule type="expression" dxfId="5227" priority="4307">
      <formula>INDIRECT("M"&amp;ROW())="Author"</formula>
    </cfRule>
  </conditionalFormatting>
  <conditionalFormatting sqref="D164:H164 L164">
    <cfRule type="expression" dxfId="5226" priority="4317">
      <formula>INDIRECT("M"&amp;ROW())="Author"</formula>
    </cfRule>
  </conditionalFormatting>
  <conditionalFormatting sqref="D164:H164 L164">
    <cfRule type="expression" dxfId="5225" priority="4313">
      <formula>INDIRECT("M"&amp;ROW())="Office"</formula>
    </cfRule>
    <cfRule type="expression" dxfId="5224" priority="4314">
      <formula>INDIRECT("M"&amp;ROW())="Editor"</formula>
    </cfRule>
    <cfRule type="expression" dxfId="5223" priority="4316">
      <formula>INDIRECT("M"&amp;ROW())="Author"</formula>
    </cfRule>
  </conditionalFormatting>
  <conditionalFormatting sqref="D164:H164 L164">
    <cfRule type="expression" dxfId="5222" priority="4315">
      <formula>INDIRECT("M"&amp;ROW())="PPP"</formula>
    </cfRule>
  </conditionalFormatting>
  <conditionalFormatting sqref="I164">
    <cfRule type="expression" dxfId="5221" priority="4312">
      <formula>INDIRECT("M"&amp;ROW())="Author"</formula>
    </cfRule>
  </conditionalFormatting>
  <conditionalFormatting sqref="I164">
    <cfRule type="expression" dxfId="5220" priority="4308">
      <formula>INDIRECT("M"&amp;ROW())="Office"</formula>
    </cfRule>
    <cfRule type="expression" dxfId="5219" priority="4309">
      <formula>INDIRECT("M"&amp;ROW())="Editor"</formula>
    </cfRule>
    <cfRule type="expression" dxfId="5218" priority="4311">
      <formula>INDIRECT("M"&amp;ROW())="Author"</formula>
    </cfRule>
  </conditionalFormatting>
  <conditionalFormatting sqref="I164">
    <cfRule type="expression" dxfId="5217" priority="4310">
      <formula>INDIRECT("M"&amp;ROW())="PPP"</formula>
    </cfRule>
  </conditionalFormatting>
  <conditionalFormatting sqref="K164">
    <cfRule type="expression" dxfId="5216" priority="4303">
      <formula>INDIRECT("M"&amp;ROW())="Office"</formula>
    </cfRule>
    <cfRule type="expression" dxfId="5215" priority="4304">
      <formula>INDIRECT("M"&amp;ROW())="Editor"</formula>
    </cfRule>
    <cfRule type="expression" dxfId="5214" priority="4306">
      <formula>INDIRECT("M"&amp;ROW())="Author"</formula>
    </cfRule>
  </conditionalFormatting>
  <conditionalFormatting sqref="K164">
    <cfRule type="expression" dxfId="5213" priority="4305">
      <formula>INDIRECT("M"&amp;ROW())="PPP"</formula>
    </cfRule>
  </conditionalFormatting>
  <conditionalFormatting sqref="K163">
    <cfRule type="expression" dxfId="5212" priority="4292">
      <formula>INDIRECT("M"&amp;ROW())="Author"</formula>
    </cfRule>
  </conditionalFormatting>
  <conditionalFormatting sqref="D163:H163 L163">
    <cfRule type="expression" dxfId="5211" priority="4302">
      <formula>INDIRECT("M"&amp;ROW())="Author"</formula>
    </cfRule>
  </conditionalFormatting>
  <conditionalFormatting sqref="D163:H163 L163">
    <cfRule type="expression" dxfId="5210" priority="4298">
      <formula>INDIRECT("M"&amp;ROW())="Office"</formula>
    </cfRule>
    <cfRule type="expression" dxfId="5209" priority="4299">
      <formula>INDIRECT("M"&amp;ROW())="Editor"</formula>
    </cfRule>
    <cfRule type="expression" dxfId="5208" priority="4301">
      <formula>INDIRECT("M"&amp;ROW())="Author"</formula>
    </cfRule>
  </conditionalFormatting>
  <conditionalFormatting sqref="D163:H163 L163">
    <cfRule type="expression" dxfId="5207" priority="4300">
      <formula>INDIRECT("M"&amp;ROW())="PPP"</formula>
    </cfRule>
  </conditionalFormatting>
  <conditionalFormatting sqref="I163">
    <cfRule type="expression" dxfId="5206" priority="4297">
      <formula>INDIRECT("M"&amp;ROW())="Author"</formula>
    </cfRule>
  </conditionalFormatting>
  <conditionalFormatting sqref="I163">
    <cfRule type="expression" dxfId="5205" priority="4293">
      <formula>INDIRECT("M"&amp;ROW())="Office"</formula>
    </cfRule>
    <cfRule type="expression" dxfId="5204" priority="4294">
      <formula>INDIRECT("M"&amp;ROW())="Editor"</formula>
    </cfRule>
    <cfRule type="expression" dxfId="5203" priority="4296">
      <formula>INDIRECT("M"&amp;ROW())="Author"</formula>
    </cfRule>
  </conditionalFormatting>
  <conditionalFormatting sqref="I163">
    <cfRule type="expression" dxfId="5202" priority="4295">
      <formula>INDIRECT("M"&amp;ROW())="PPP"</formula>
    </cfRule>
  </conditionalFormatting>
  <conditionalFormatting sqref="K163">
    <cfRule type="expression" dxfId="5201" priority="4288">
      <formula>INDIRECT("M"&amp;ROW())="Office"</formula>
    </cfRule>
    <cfRule type="expression" dxfId="5200" priority="4289">
      <formula>INDIRECT("M"&amp;ROW())="Editor"</formula>
    </cfRule>
    <cfRule type="expression" dxfId="5199" priority="4291">
      <formula>INDIRECT("M"&amp;ROW())="Author"</formula>
    </cfRule>
  </conditionalFormatting>
  <conditionalFormatting sqref="K163">
    <cfRule type="expression" dxfId="5198" priority="4290">
      <formula>INDIRECT("M"&amp;ROW())="PPP"</formula>
    </cfRule>
  </conditionalFormatting>
  <conditionalFormatting sqref="K162">
    <cfRule type="expression" dxfId="5197" priority="4277">
      <formula>INDIRECT("M"&amp;ROW())="Author"</formula>
    </cfRule>
  </conditionalFormatting>
  <conditionalFormatting sqref="D162:H162 L162">
    <cfRule type="expression" dxfId="5196" priority="4287">
      <formula>INDIRECT("M"&amp;ROW())="Author"</formula>
    </cfRule>
  </conditionalFormatting>
  <conditionalFormatting sqref="D162:H162 L162">
    <cfRule type="expression" dxfId="5195" priority="4283">
      <formula>INDIRECT("M"&amp;ROW())="Office"</formula>
    </cfRule>
    <cfRule type="expression" dxfId="5194" priority="4284">
      <formula>INDIRECT("M"&amp;ROW())="Editor"</formula>
    </cfRule>
    <cfRule type="expression" dxfId="5193" priority="4286">
      <formula>INDIRECT("M"&amp;ROW())="Author"</formula>
    </cfRule>
  </conditionalFormatting>
  <conditionalFormatting sqref="D162:H162 L162">
    <cfRule type="expression" dxfId="5192" priority="4285">
      <formula>INDIRECT("M"&amp;ROW())="PPP"</formula>
    </cfRule>
  </conditionalFormatting>
  <conditionalFormatting sqref="I162">
    <cfRule type="expression" dxfId="5191" priority="4282">
      <formula>INDIRECT("M"&amp;ROW())="Author"</formula>
    </cfRule>
  </conditionalFormatting>
  <conditionalFormatting sqref="I162">
    <cfRule type="expression" dxfId="5190" priority="4278">
      <formula>INDIRECT("M"&amp;ROW())="Office"</formula>
    </cfRule>
    <cfRule type="expression" dxfId="5189" priority="4279">
      <formula>INDIRECT("M"&amp;ROW())="Editor"</formula>
    </cfRule>
    <cfRule type="expression" dxfId="5188" priority="4281">
      <formula>INDIRECT("M"&amp;ROW())="Author"</formula>
    </cfRule>
  </conditionalFormatting>
  <conditionalFormatting sqref="I162">
    <cfRule type="expression" dxfId="5187" priority="4280">
      <formula>INDIRECT("M"&amp;ROW())="PPP"</formula>
    </cfRule>
  </conditionalFormatting>
  <conditionalFormatting sqref="K162">
    <cfRule type="expression" dxfId="5186" priority="4273">
      <formula>INDIRECT("M"&amp;ROW())="Office"</formula>
    </cfRule>
    <cfRule type="expression" dxfId="5185" priority="4274">
      <formula>INDIRECT("M"&amp;ROW())="Editor"</formula>
    </cfRule>
    <cfRule type="expression" dxfId="5184" priority="4276">
      <formula>INDIRECT("M"&amp;ROW())="Author"</formula>
    </cfRule>
  </conditionalFormatting>
  <conditionalFormatting sqref="K162">
    <cfRule type="expression" dxfId="5183" priority="4275">
      <formula>INDIRECT("M"&amp;ROW())="PPP"</formula>
    </cfRule>
  </conditionalFormatting>
  <conditionalFormatting sqref="K161">
    <cfRule type="expression" dxfId="5182" priority="4262">
      <formula>INDIRECT("M"&amp;ROW())="Author"</formula>
    </cfRule>
  </conditionalFormatting>
  <conditionalFormatting sqref="D161:H161 L161">
    <cfRule type="expression" dxfId="5181" priority="4272">
      <formula>INDIRECT("M"&amp;ROW())="Author"</formula>
    </cfRule>
  </conditionalFormatting>
  <conditionalFormatting sqref="D161:H161 L161">
    <cfRule type="expression" dxfId="5180" priority="4268">
      <formula>INDIRECT("M"&amp;ROW())="Office"</formula>
    </cfRule>
    <cfRule type="expression" dxfId="5179" priority="4269">
      <formula>INDIRECT("M"&amp;ROW())="Editor"</formula>
    </cfRule>
    <cfRule type="expression" dxfId="5178" priority="4271">
      <formula>INDIRECT("M"&amp;ROW())="Author"</formula>
    </cfRule>
  </conditionalFormatting>
  <conditionalFormatting sqref="D161:H161 L161">
    <cfRule type="expression" dxfId="5177" priority="4270">
      <formula>INDIRECT("M"&amp;ROW())="PPP"</formula>
    </cfRule>
  </conditionalFormatting>
  <conditionalFormatting sqref="I161">
    <cfRule type="expression" dxfId="5176" priority="4267">
      <formula>INDIRECT("M"&amp;ROW())="Author"</formula>
    </cfRule>
  </conditionalFormatting>
  <conditionalFormatting sqref="I161">
    <cfRule type="expression" dxfId="5175" priority="4263">
      <formula>INDIRECT("M"&amp;ROW())="Office"</formula>
    </cfRule>
    <cfRule type="expression" dxfId="5174" priority="4264">
      <formula>INDIRECT("M"&amp;ROW())="Editor"</formula>
    </cfRule>
    <cfRule type="expression" dxfId="5173" priority="4266">
      <formula>INDIRECT("M"&amp;ROW())="Author"</formula>
    </cfRule>
  </conditionalFormatting>
  <conditionalFormatting sqref="I161">
    <cfRule type="expression" dxfId="5172" priority="4265">
      <formula>INDIRECT("M"&amp;ROW())="PPP"</formula>
    </cfRule>
  </conditionalFormatting>
  <conditionalFormatting sqref="K161">
    <cfRule type="expression" dxfId="5171" priority="4258">
      <formula>INDIRECT("M"&amp;ROW())="Office"</formula>
    </cfRule>
    <cfRule type="expression" dxfId="5170" priority="4259">
      <formula>INDIRECT("M"&amp;ROW())="Editor"</formula>
    </cfRule>
    <cfRule type="expression" dxfId="5169" priority="4261">
      <formula>INDIRECT("M"&amp;ROW())="Author"</formula>
    </cfRule>
  </conditionalFormatting>
  <conditionalFormatting sqref="K161">
    <cfRule type="expression" dxfId="5168" priority="4260">
      <formula>INDIRECT("M"&amp;ROW())="PPP"</formula>
    </cfRule>
  </conditionalFormatting>
  <conditionalFormatting sqref="K160">
    <cfRule type="expression" dxfId="5167" priority="4247">
      <formula>INDIRECT("M"&amp;ROW())="Author"</formula>
    </cfRule>
  </conditionalFormatting>
  <conditionalFormatting sqref="D160:H160 L160">
    <cfRule type="expression" dxfId="5166" priority="4257">
      <formula>INDIRECT("M"&amp;ROW())="Author"</formula>
    </cfRule>
  </conditionalFormatting>
  <conditionalFormatting sqref="D160:H160 L160">
    <cfRule type="expression" dxfId="5165" priority="4253">
      <formula>INDIRECT("M"&amp;ROW())="Office"</formula>
    </cfRule>
    <cfRule type="expression" dxfId="5164" priority="4254">
      <formula>INDIRECT("M"&amp;ROW())="Editor"</formula>
    </cfRule>
    <cfRule type="expression" dxfId="5163" priority="4256">
      <formula>INDIRECT("M"&amp;ROW())="Author"</formula>
    </cfRule>
  </conditionalFormatting>
  <conditionalFormatting sqref="D160:H160 L160">
    <cfRule type="expression" dxfId="5162" priority="4255">
      <formula>INDIRECT("M"&amp;ROW())="PPP"</formula>
    </cfRule>
  </conditionalFormatting>
  <conditionalFormatting sqref="I160">
    <cfRule type="expression" dxfId="5161" priority="4252">
      <formula>INDIRECT("M"&amp;ROW())="Author"</formula>
    </cfRule>
  </conditionalFormatting>
  <conditionalFormatting sqref="I160">
    <cfRule type="expression" dxfId="5160" priority="4248">
      <formula>INDIRECT("M"&amp;ROW())="Office"</formula>
    </cfRule>
    <cfRule type="expression" dxfId="5159" priority="4249">
      <formula>INDIRECT("M"&amp;ROW())="Editor"</formula>
    </cfRule>
    <cfRule type="expression" dxfId="5158" priority="4251">
      <formula>INDIRECT("M"&amp;ROW())="Author"</formula>
    </cfRule>
  </conditionalFormatting>
  <conditionalFormatting sqref="I160">
    <cfRule type="expression" dxfId="5157" priority="4250">
      <formula>INDIRECT("M"&amp;ROW())="PPP"</formula>
    </cfRule>
  </conditionalFormatting>
  <conditionalFormatting sqref="K160">
    <cfRule type="expression" dxfId="5156" priority="4243">
      <formula>INDIRECT("M"&amp;ROW())="Office"</formula>
    </cfRule>
    <cfRule type="expression" dxfId="5155" priority="4244">
      <formula>INDIRECT("M"&amp;ROW())="Editor"</formula>
    </cfRule>
    <cfRule type="expression" dxfId="5154" priority="4246">
      <formula>INDIRECT("M"&amp;ROW())="Author"</formula>
    </cfRule>
  </conditionalFormatting>
  <conditionalFormatting sqref="K160">
    <cfRule type="expression" dxfId="5153" priority="4245">
      <formula>INDIRECT("M"&amp;ROW())="PPP"</formula>
    </cfRule>
  </conditionalFormatting>
  <conditionalFormatting sqref="K159">
    <cfRule type="expression" dxfId="5152" priority="4232">
      <formula>INDIRECT("M"&amp;ROW())="Author"</formula>
    </cfRule>
  </conditionalFormatting>
  <conditionalFormatting sqref="D159:H159 L159">
    <cfRule type="expression" dxfId="5151" priority="4242">
      <formula>INDIRECT("M"&amp;ROW())="Author"</formula>
    </cfRule>
  </conditionalFormatting>
  <conditionalFormatting sqref="D159:H159 L159">
    <cfRule type="expression" dxfId="5150" priority="4238">
      <formula>INDIRECT("M"&amp;ROW())="Office"</formula>
    </cfRule>
    <cfRule type="expression" dxfId="5149" priority="4239">
      <formula>INDIRECT("M"&amp;ROW())="Editor"</formula>
    </cfRule>
    <cfRule type="expression" dxfId="5148" priority="4241">
      <formula>INDIRECT("M"&amp;ROW())="Author"</formula>
    </cfRule>
  </conditionalFormatting>
  <conditionalFormatting sqref="D159:H159 L159">
    <cfRule type="expression" dxfId="5147" priority="4240">
      <formula>INDIRECT("M"&amp;ROW())="PPP"</formula>
    </cfRule>
  </conditionalFormatting>
  <conditionalFormatting sqref="I159">
    <cfRule type="expression" dxfId="5146" priority="4237">
      <formula>INDIRECT("M"&amp;ROW())="Author"</formula>
    </cfRule>
  </conditionalFormatting>
  <conditionalFormatting sqref="I159">
    <cfRule type="expression" dxfId="5145" priority="4233">
      <formula>INDIRECT("M"&amp;ROW())="Office"</formula>
    </cfRule>
    <cfRule type="expression" dxfId="5144" priority="4234">
      <formula>INDIRECT("M"&amp;ROW())="Editor"</formula>
    </cfRule>
    <cfRule type="expression" dxfId="5143" priority="4236">
      <formula>INDIRECT("M"&amp;ROW())="Author"</formula>
    </cfRule>
  </conditionalFormatting>
  <conditionalFormatting sqref="I159">
    <cfRule type="expression" dxfId="5142" priority="4235">
      <formula>INDIRECT("M"&amp;ROW())="PPP"</formula>
    </cfRule>
  </conditionalFormatting>
  <conditionalFormatting sqref="K159">
    <cfRule type="expression" dxfId="5141" priority="4228">
      <formula>INDIRECT("M"&amp;ROW())="Office"</formula>
    </cfRule>
    <cfRule type="expression" dxfId="5140" priority="4229">
      <formula>INDIRECT("M"&amp;ROW())="Editor"</formula>
    </cfRule>
    <cfRule type="expression" dxfId="5139" priority="4231">
      <formula>INDIRECT("M"&amp;ROW())="Author"</formula>
    </cfRule>
  </conditionalFormatting>
  <conditionalFormatting sqref="K159">
    <cfRule type="expression" dxfId="5138" priority="4230">
      <formula>INDIRECT("M"&amp;ROW())="PPP"</formula>
    </cfRule>
  </conditionalFormatting>
  <conditionalFormatting sqref="K158">
    <cfRule type="expression" dxfId="5137" priority="4217">
      <formula>INDIRECT("M"&amp;ROW())="Author"</formula>
    </cfRule>
  </conditionalFormatting>
  <conditionalFormatting sqref="D158:H158 L158">
    <cfRule type="expression" dxfId="5136" priority="4227">
      <formula>INDIRECT("M"&amp;ROW())="Author"</formula>
    </cfRule>
  </conditionalFormatting>
  <conditionalFormatting sqref="D158:H158 L158">
    <cfRule type="expression" dxfId="5135" priority="4223">
      <formula>INDIRECT("M"&amp;ROW())="Office"</formula>
    </cfRule>
    <cfRule type="expression" dxfId="5134" priority="4224">
      <formula>INDIRECT("M"&amp;ROW())="Editor"</formula>
    </cfRule>
    <cfRule type="expression" dxfId="5133" priority="4226">
      <formula>INDIRECT("M"&amp;ROW())="Author"</formula>
    </cfRule>
  </conditionalFormatting>
  <conditionalFormatting sqref="D158:H158 L158">
    <cfRule type="expression" dxfId="5132" priority="4225">
      <formula>INDIRECT("M"&amp;ROW())="PPP"</formula>
    </cfRule>
  </conditionalFormatting>
  <conditionalFormatting sqref="I158">
    <cfRule type="expression" dxfId="5131" priority="4222">
      <formula>INDIRECT("M"&amp;ROW())="Author"</formula>
    </cfRule>
  </conditionalFormatting>
  <conditionalFormatting sqref="I158">
    <cfRule type="expression" dxfId="5130" priority="4218">
      <formula>INDIRECT("M"&amp;ROW())="Office"</formula>
    </cfRule>
    <cfRule type="expression" dxfId="5129" priority="4219">
      <formula>INDIRECT("M"&amp;ROW())="Editor"</formula>
    </cfRule>
    <cfRule type="expression" dxfId="5128" priority="4221">
      <formula>INDIRECT("M"&amp;ROW())="Author"</formula>
    </cfRule>
  </conditionalFormatting>
  <conditionalFormatting sqref="I158">
    <cfRule type="expression" dxfId="5127" priority="4220">
      <formula>INDIRECT("M"&amp;ROW())="PPP"</formula>
    </cfRule>
  </conditionalFormatting>
  <conditionalFormatting sqref="K158">
    <cfRule type="expression" dxfId="5126" priority="4213">
      <formula>INDIRECT("M"&amp;ROW())="Office"</formula>
    </cfRule>
    <cfRule type="expression" dxfId="5125" priority="4214">
      <formula>INDIRECT("M"&amp;ROW())="Editor"</formula>
    </cfRule>
    <cfRule type="expression" dxfId="5124" priority="4216">
      <formula>INDIRECT("M"&amp;ROW())="Author"</formula>
    </cfRule>
  </conditionalFormatting>
  <conditionalFormatting sqref="K158">
    <cfRule type="expression" dxfId="5123" priority="4215">
      <formula>INDIRECT("M"&amp;ROW())="PPP"</formula>
    </cfRule>
  </conditionalFormatting>
  <conditionalFormatting sqref="K157">
    <cfRule type="expression" dxfId="5122" priority="4202">
      <formula>INDIRECT("M"&amp;ROW())="Author"</formula>
    </cfRule>
  </conditionalFormatting>
  <conditionalFormatting sqref="D157:H157 L157">
    <cfRule type="expression" dxfId="5121" priority="4212">
      <formula>INDIRECT("M"&amp;ROW())="Author"</formula>
    </cfRule>
  </conditionalFormatting>
  <conditionalFormatting sqref="D157:H157 L157">
    <cfRule type="expression" dxfId="5120" priority="4208">
      <formula>INDIRECT("M"&amp;ROW())="Office"</formula>
    </cfRule>
    <cfRule type="expression" dxfId="5119" priority="4209">
      <formula>INDIRECT("M"&amp;ROW())="Editor"</formula>
    </cfRule>
    <cfRule type="expression" dxfId="5118" priority="4211">
      <formula>INDIRECT("M"&amp;ROW())="Author"</formula>
    </cfRule>
  </conditionalFormatting>
  <conditionalFormatting sqref="D157:H157 L157">
    <cfRule type="expression" dxfId="5117" priority="4210">
      <formula>INDIRECT("M"&amp;ROW())="PPP"</formula>
    </cfRule>
  </conditionalFormatting>
  <conditionalFormatting sqref="I157">
    <cfRule type="expression" dxfId="5116" priority="4207">
      <formula>INDIRECT("M"&amp;ROW())="Author"</formula>
    </cfRule>
  </conditionalFormatting>
  <conditionalFormatting sqref="I157">
    <cfRule type="expression" dxfId="5115" priority="4203">
      <formula>INDIRECT("M"&amp;ROW())="Office"</formula>
    </cfRule>
    <cfRule type="expression" dxfId="5114" priority="4204">
      <formula>INDIRECT("M"&amp;ROW())="Editor"</formula>
    </cfRule>
    <cfRule type="expression" dxfId="5113" priority="4206">
      <formula>INDIRECT("M"&amp;ROW())="Author"</formula>
    </cfRule>
  </conditionalFormatting>
  <conditionalFormatting sqref="I157">
    <cfRule type="expression" dxfId="5112" priority="4205">
      <formula>INDIRECT("M"&amp;ROW())="PPP"</formula>
    </cfRule>
  </conditionalFormatting>
  <conditionalFormatting sqref="K157">
    <cfRule type="expression" dxfId="5111" priority="4198">
      <formula>INDIRECT("M"&amp;ROW())="Office"</formula>
    </cfRule>
    <cfRule type="expression" dxfId="5110" priority="4199">
      <formula>INDIRECT("M"&amp;ROW())="Editor"</formula>
    </cfRule>
    <cfRule type="expression" dxfId="5109" priority="4201">
      <formula>INDIRECT("M"&amp;ROW())="Author"</formula>
    </cfRule>
  </conditionalFormatting>
  <conditionalFormatting sqref="K157">
    <cfRule type="expression" dxfId="5108" priority="4200">
      <formula>INDIRECT("M"&amp;ROW())="PPP"</formula>
    </cfRule>
  </conditionalFormatting>
  <conditionalFormatting sqref="K156">
    <cfRule type="expression" dxfId="5107" priority="4187">
      <formula>INDIRECT("M"&amp;ROW())="Author"</formula>
    </cfRule>
  </conditionalFormatting>
  <conditionalFormatting sqref="D156:H156 L156">
    <cfRule type="expression" dxfId="5106" priority="4197">
      <formula>INDIRECT("M"&amp;ROW())="Author"</formula>
    </cfRule>
  </conditionalFormatting>
  <conditionalFormatting sqref="D156:H156 L156">
    <cfRule type="expression" dxfId="5105" priority="4193">
      <formula>INDIRECT("M"&amp;ROW())="Office"</formula>
    </cfRule>
    <cfRule type="expression" dxfId="5104" priority="4194">
      <formula>INDIRECT("M"&amp;ROW())="Editor"</formula>
    </cfRule>
    <cfRule type="expression" dxfId="5103" priority="4196">
      <formula>INDIRECT("M"&amp;ROW())="Author"</formula>
    </cfRule>
  </conditionalFormatting>
  <conditionalFormatting sqref="D156:H156 L156">
    <cfRule type="expression" dxfId="5102" priority="4195">
      <formula>INDIRECT("M"&amp;ROW())="PPP"</formula>
    </cfRule>
  </conditionalFormatting>
  <conditionalFormatting sqref="I156">
    <cfRule type="expression" dxfId="5101" priority="4192">
      <formula>INDIRECT("M"&amp;ROW())="Author"</formula>
    </cfRule>
  </conditionalFormatting>
  <conditionalFormatting sqref="I156">
    <cfRule type="expression" dxfId="5100" priority="4188">
      <formula>INDIRECT("M"&amp;ROW())="Office"</formula>
    </cfRule>
    <cfRule type="expression" dxfId="5099" priority="4189">
      <formula>INDIRECT("M"&amp;ROW())="Editor"</formula>
    </cfRule>
    <cfRule type="expression" dxfId="5098" priority="4191">
      <formula>INDIRECT("M"&amp;ROW())="Author"</formula>
    </cfRule>
  </conditionalFormatting>
  <conditionalFormatting sqref="I156">
    <cfRule type="expression" dxfId="5097" priority="4190">
      <formula>INDIRECT("M"&amp;ROW())="PPP"</formula>
    </cfRule>
  </conditionalFormatting>
  <conditionalFormatting sqref="K156">
    <cfRule type="expression" dxfId="5096" priority="4183">
      <formula>INDIRECT("M"&amp;ROW())="Office"</formula>
    </cfRule>
    <cfRule type="expression" dxfId="5095" priority="4184">
      <formula>INDIRECT("M"&amp;ROW())="Editor"</formula>
    </cfRule>
    <cfRule type="expression" dxfId="5094" priority="4186">
      <formula>INDIRECT("M"&amp;ROW())="Author"</formula>
    </cfRule>
  </conditionalFormatting>
  <conditionalFormatting sqref="K156">
    <cfRule type="expression" dxfId="5093" priority="4185">
      <formula>INDIRECT("M"&amp;ROW())="PPP"</formula>
    </cfRule>
  </conditionalFormatting>
  <conditionalFormatting sqref="K155">
    <cfRule type="expression" dxfId="5092" priority="4172">
      <formula>INDIRECT("M"&amp;ROW())="Author"</formula>
    </cfRule>
  </conditionalFormatting>
  <conditionalFormatting sqref="D155:H155 L155">
    <cfRule type="expression" dxfId="5091" priority="4182">
      <formula>INDIRECT("M"&amp;ROW())="Author"</formula>
    </cfRule>
  </conditionalFormatting>
  <conditionalFormatting sqref="D155:H155 L155">
    <cfRule type="expression" dxfId="5090" priority="4178">
      <formula>INDIRECT("M"&amp;ROW())="Office"</formula>
    </cfRule>
    <cfRule type="expression" dxfId="5089" priority="4179">
      <formula>INDIRECT("M"&amp;ROW())="Editor"</formula>
    </cfRule>
    <cfRule type="expression" dxfId="5088" priority="4181">
      <formula>INDIRECT("M"&amp;ROW())="Author"</formula>
    </cfRule>
  </conditionalFormatting>
  <conditionalFormatting sqref="D155:H155 L155">
    <cfRule type="expression" dxfId="5087" priority="4180">
      <formula>INDIRECT("M"&amp;ROW())="PPP"</formula>
    </cfRule>
  </conditionalFormatting>
  <conditionalFormatting sqref="I155">
    <cfRule type="expression" dxfId="5086" priority="4177">
      <formula>INDIRECT("M"&amp;ROW())="Author"</formula>
    </cfRule>
  </conditionalFormatting>
  <conditionalFormatting sqref="I155">
    <cfRule type="expression" dxfId="5085" priority="4173">
      <formula>INDIRECT("M"&amp;ROW())="Office"</formula>
    </cfRule>
    <cfRule type="expression" dxfId="5084" priority="4174">
      <formula>INDIRECT("M"&amp;ROW())="Editor"</formula>
    </cfRule>
    <cfRule type="expression" dxfId="5083" priority="4176">
      <formula>INDIRECT("M"&amp;ROW())="Author"</formula>
    </cfRule>
  </conditionalFormatting>
  <conditionalFormatting sqref="I155">
    <cfRule type="expression" dxfId="5082" priority="4175">
      <formula>INDIRECT("M"&amp;ROW())="PPP"</formula>
    </cfRule>
  </conditionalFormatting>
  <conditionalFormatting sqref="K155">
    <cfRule type="expression" dxfId="5081" priority="4168">
      <formula>INDIRECT("M"&amp;ROW())="Office"</formula>
    </cfRule>
    <cfRule type="expression" dxfId="5080" priority="4169">
      <formula>INDIRECT("M"&amp;ROW())="Editor"</formula>
    </cfRule>
    <cfRule type="expression" dxfId="5079" priority="4171">
      <formula>INDIRECT("M"&amp;ROW())="Author"</formula>
    </cfRule>
  </conditionalFormatting>
  <conditionalFormatting sqref="K155">
    <cfRule type="expression" dxfId="5078" priority="4170">
      <formula>INDIRECT("M"&amp;ROW())="PPP"</formula>
    </cfRule>
  </conditionalFormatting>
  <conditionalFormatting sqref="K154">
    <cfRule type="expression" dxfId="5077" priority="4157">
      <formula>INDIRECT("M"&amp;ROW())="Author"</formula>
    </cfRule>
  </conditionalFormatting>
  <conditionalFormatting sqref="D154:H154 L154">
    <cfRule type="expression" dxfId="5076" priority="4167">
      <formula>INDIRECT("M"&amp;ROW())="Author"</formula>
    </cfRule>
  </conditionalFormatting>
  <conditionalFormatting sqref="D154:H154 L154">
    <cfRule type="expression" dxfId="5075" priority="4163">
      <formula>INDIRECT("M"&amp;ROW())="Office"</formula>
    </cfRule>
    <cfRule type="expression" dxfId="5074" priority="4164">
      <formula>INDIRECT("M"&amp;ROW())="Editor"</formula>
    </cfRule>
    <cfRule type="expression" dxfId="5073" priority="4166">
      <formula>INDIRECT("M"&amp;ROW())="Author"</formula>
    </cfRule>
  </conditionalFormatting>
  <conditionalFormatting sqref="D154:H154 L154">
    <cfRule type="expression" dxfId="5072" priority="4165">
      <formula>INDIRECT("M"&amp;ROW())="PPP"</formula>
    </cfRule>
  </conditionalFormatting>
  <conditionalFormatting sqref="I154">
    <cfRule type="expression" dxfId="5071" priority="4162">
      <formula>INDIRECT("M"&amp;ROW())="Author"</formula>
    </cfRule>
  </conditionalFormatting>
  <conditionalFormatting sqref="I154">
    <cfRule type="expression" dxfId="5070" priority="4158">
      <formula>INDIRECT("M"&amp;ROW())="Office"</formula>
    </cfRule>
    <cfRule type="expression" dxfId="5069" priority="4159">
      <formula>INDIRECT("M"&amp;ROW())="Editor"</formula>
    </cfRule>
    <cfRule type="expression" dxfId="5068" priority="4161">
      <formula>INDIRECT("M"&amp;ROW())="Author"</formula>
    </cfRule>
  </conditionalFormatting>
  <conditionalFormatting sqref="I154">
    <cfRule type="expression" dxfId="5067" priority="4160">
      <formula>INDIRECT("M"&amp;ROW())="PPP"</formula>
    </cfRule>
  </conditionalFormatting>
  <conditionalFormatting sqref="K154">
    <cfRule type="expression" dxfId="5066" priority="4153">
      <formula>INDIRECT("M"&amp;ROW())="Office"</formula>
    </cfRule>
    <cfRule type="expression" dxfId="5065" priority="4154">
      <formula>INDIRECT("M"&amp;ROW())="Editor"</formula>
    </cfRule>
    <cfRule type="expression" dxfId="5064" priority="4156">
      <formula>INDIRECT("M"&amp;ROW())="Author"</formula>
    </cfRule>
  </conditionalFormatting>
  <conditionalFormatting sqref="K154">
    <cfRule type="expression" dxfId="5063" priority="4155">
      <formula>INDIRECT("M"&amp;ROW())="PPP"</formula>
    </cfRule>
  </conditionalFormatting>
  <conditionalFormatting sqref="K153">
    <cfRule type="expression" dxfId="5062" priority="4142">
      <formula>INDIRECT("M"&amp;ROW())="Author"</formula>
    </cfRule>
  </conditionalFormatting>
  <conditionalFormatting sqref="D153:H153 L153">
    <cfRule type="expression" dxfId="5061" priority="4152">
      <formula>INDIRECT("M"&amp;ROW())="Author"</formula>
    </cfRule>
  </conditionalFormatting>
  <conditionalFormatting sqref="D153:H153 L153">
    <cfRule type="expression" dxfId="5060" priority="4148">
      <formula>INDIRECT("M"&amp;ROW())="Office"</formula>
    </cfRule>
    <cfRule type="expression" dxfId="5059" priority="4149">
      <formula>INDIRECT("M"&amp;ROW())="Editor"</formula>
    </cfRule>
    <cfRule type="expression" dxfId="5058" priority="4151">
      <formula>INDIRECT("M"&amp;ROW())="Author"</formula>
    </cfRule>
  </conditionalFormatting>
  <conditionalFormatting sqref="D153:H153 L153">
    <cfRule type="expression" dxfId="5057" priority="4150">
      <formula>INDIRECT("M"&amp;ROW())="PPP"</formula>
    </cfRule>
  </conditionalFormatting>
  <conditionalFormatting sqref="I153">
    <cfRule type="expression" dxfId="5056" priority="4147">
      <formula>INDIRECT("M"&amp;ROW())="Author"</formula>
    </cfRule>
  </conditionalFormatting>
  <conditionalFormatting sqref="I153">
    <cfRule type="expression" dxfId="5055" priority="4143">
      <formula>INDIRECT("M"&amp;ROW())="Office"</formula>
    </cfRule>
    <cfRule type="expression" dxfId="5054" priority="4144">
      <formula>INDIRECT("M"&amp;ROW())="Editor"</formula>
    </cfRule>
    <cfRule type="expression" dxfId="5053" priority="4146">
      <formula>INDIRECT("M"&amp;ROW())="Author"</formula>
    </cfRule>
  </conditionalFormatting>
  <conditionalFormatting sqref="I153">
    <cfRule type="expression" dxfId="5052" priority="4145">
      <formula>INDIRECT("M"&amp;ROW())="PPP"</formula>
    </cfRule>
  </conditionalFormatting>
  <conditionalFormatting sqref="K153">
    <cfRule type="expression" dxfId="5051" priority="4138">
      <formula>INDIRECT("M"&amp;ROW())="Office"</formula>
    </cfRule>
    <cfRule type="expression" dxfId="5050" priority="4139">
      <formula>INDIRECT("M"&amp;ROW())="Editor"</formula>
    </cfRule>
    <cfRule type="expression" dxfId="5049" priority="4141">
      <formula>INDIRECT("M"&amp;ROW())="Author"</formula>
    </cfRule>
  </conditionalFormatting>
  <conditionalFormatting sqref="K153">
    <cfRule type="expression" dxfId="5048" priority="4140">
      <formula>INDIRECT("M"&amp;ROW())="PPP"</formula>
    </cfRule>
  </conditionalFormatting>
  <conditionalFormatting sqref="K152">
    <cfRule type="expression" dxfId="5047" priority="4127">
      <formula>INDIRECT("M"&amp;ROW())="Author"</formula>
    </cfRule>
  </conditionalFormatting>
  <conditionalFormatting sqref="D152:H152 L152">
    <cfRule type="expression" dxfId="5046" priority="4137">
      <formula>INDIRECT("M"&amp;ROW())="Author"</formula>
    </cfRule>
  </conditionalFormatting>
  <conditionalFormatting sqref="D152:H152 L152">
    <cfRule type="expression" dxfId="5045" priority="4133">
      <formula>INDIRECT("M"&amp;ROW())="Office"</formula>
    </cfRule>
    <cfRule type="expression" dxfId="5044" priority="4134">
      <formula>INDIRECT("M"&amp;ROW())="Editor"</formula>
    </cfRule>
    <cfRule type="expression" dxfId="5043" priority="4136">
      <formula>INDIRECT("M"&amp;ROW())="Author"</formula>
    </cfRule>
  </conditionalFormatting>
  <conditionalFormatting sqref="D152:H152 L152">
    <cfRule type="expression" dxfId="5042" priority="4135">
      <formula>INDIRECT("M"&amp;ROW())="PPP"</formula>
    </cfRule>
  </conditionalFormatting>
  <conditionalFormatting sqref="I152">
    <cfRule type="expression" dxfId="5041" priority="4132">
      <formula>INDIRECT("M"&amp;ROW())="Author"</formula>
    </cfRule>
  </conditionalFormatting>
  <conditionalFormatting sqref="I152">
    <cfRule type="expression" dxfId="5040" priority="4128">
      <formula>INDIRECT("M"&amp;ROW())="Office"</formula>
    </cfRule>
    <cfRule type="expression" dxfId="5039" priority="4129">
      <formula>INDIRECT("M"&amp;ROW())="Editor"</formula>
    </cfRule>
    <cfRule type="expression" dxfId="5038" priority="4131">
      <formula>INDIRECT("M"&amp;ROW())="Author"</formula>
    </cfRule>
  </conditionalFormatting>
  <conditionalFormatting sqref="I152">
    <cfRule type="expression" dxfId="5037" priority="4130">
      <formula>INDIRECT("M"&amp;ROW())="PPP"</formula>
    </cfRule>
  </conditionalFormatting>
  <conditionalFormatting sqref="K152">
    <cfRule type="expression" dxfId="5036" priority="4123">
      <formula>INDIRECT("M"&amp;ROW())="Office"</formula>
    </cfRule>
    <cfRule type="expression" dxfId="5035" priority="4124">
      <formula>INDIRECT("M"&amp;ROW())="Editor"</formula>
    </cfRule>
    <cfRule type="expression" dxfId="5034" priority="4126">
      <formula>INDIRECT("M"&amp;ROW())="Author"</formula>
    </cfRule>
  </conditionalFormatting>
  <conditionalFormatting sqref="K152">
    <cfRule type="expression" dxfId="5033" priority="4125">
      <formula>INDIRECT("M"&amp;ROW())="PPP"</formula>
    </cfRule>
  </conditionalFormatting>
  <conditionalFormatting sqref="K151">
    <cfRule type="expression" dxfId="5032" priority="4112">
      <formula>INDIRECT("M"&amp;ROW())="Author"</formula>
    </cfRule>
  </conditionalFormatting>
  <conditionalFormatting sqref="D151:H151 L151">
    <cfRule type="expression" dxfId="5031" priority="4122">
      <formula>INDIRECT("M"&amp;ROW())="Author"</formula>
    </cfRule>
  </conditionalFormatting>
  <conditionalFormatting sqref="D151:H151 L151">
    <cfRule type="expression" dxfId="5030" priority="4118">
      <formula>INDIRECT("M"&amp;ROW())="Office"</formula>
    </cfRule>
    <cfRule type="expression" dxfId="5029" priority="4119">
      <formula>INDIRECT("M"&amp;ROW())="Editor"</formula>
    </cfRule>
    <cfRule type="expression" dxfId="5028" priority="4121">
      <formula>INDIRECT("M"&amp;ROW())="Author"</formula>
    </cfRule>
  </conditionalFormatting>
  <conditionalFormatting sqref="D151:H151 L151">
    <cfRule type="expression" dxfId="5027" priority="4120">
      <formula>INDIRECT("M"&amp;ROW())="PPP"</formula>
    </cfRule>
  </conditionalFormatting>
  <conditionalFormatting sqref="I151">
    <cfRule type="expression" dxfId="5026" priority="4117">
      <formula>INDIRECT("M"&amp;ROW())="Author"</formula>
    </cfRule>
  </conditionalFormatting>
  <conditionalFormatting sqref="I151">
    <cfRule type="expression" dxfId="5025" priority="4113">
      <formula>INDIRECT("M"&amp;ROW())="Office"</formula>
    </cfRule>
    <cfRule type="expression" dxfId="5024" priority="4114">
      <formula>INDIRECT("M"&amp;ROW())="Editor"</formula>
    </cfRule>
    <cfRule type="expression" dxfId="5023" priority="4116">
      <formula>INDIRECT("M"&amp;ROW())="Author"</formula>
    </cfRule>
  </conditionalFormatting>
  <conditionalFormatting sqref="I151">
    <cfRule type="expression" dxfId="5022" priority="4115">
      <formula>INDIRECT("M"&amp;ROW())="PPP"</formula>
    </cfRule>
  </conditionalFormatting>
  <conditionalFormatting sqref="K151">
    <cfRule type="expression" dxfId="5021" priority="4108">
      <formula>INDIRECT("M"&amp;ROW())="Office"</formula>
    </cfRule>
    <cfRule type="expression" dxfId="5020" priority="4109">
      <formula>INDIRECT("M"&amp;ROW())="Editor"</formula>
    </cfRule>
    <cfRule type="expression" dxfId="5019" priority="4111">
      <formula>INDIRECT("M"&amp;ROW())="Author"</formula>
    </cfRule>
  </conditionalFormatting>
  <conditionalFormatting sqref="K151">
    <cfRule type="expression" dxfId="5018" priority="4110">
      <formula>INDIRECT("M"&amp;ROW())="PPP"</formula>
    </cfRule>
  </conditionalFormatting>
  <conditionalFormatting sqref="K150">
    <cfRule type="expression" dxfId="5017" priority="4082">
      <formula>INDIRECT("M"&amp;ROW())="Author"</formula>
    </cfRule>
  </conditionalFormatting>
  <conditionalFormatting sqref="D150:H150 L150">
    <cfRule type="expression" dxfId="5016" priority="4092">
      <formula>INDIRECT("M"&amp;ROW())="Author"</formula>
    </cfRule>
  </conditionalFormatting>
  <conditionalFormatting sqref="D150:H150 L150">
    <cfRule type="expression" dxfId="5015" priority="4088">
      <formula>INDIRECT("M"&amp;ROW())="Office"</formula>
    </cfRule>
    <cfRule type="expression" dxfId="5014" priority="4089">
      <formula>INDIRECT("M"&amp;ROW())="Editor"</formula>
    </cfRule>
    <cfRule type="expression" dxfId="5013" priority="4091">
      <formula>INDIRECT("M"&amp;ROW())="Author"</formula>
    </cfRule>
  </conditionalFormatting>
  <conditionalFormatting sqref="D150:H150 L150">
    <cfRule type="expression" dxfId="5012" priority="4090">
      <formula>INDIRECT("M"&amp;ROW())="PPP"</formula>
    </cfRule>
  </conditionalFormatting>
  <conditionalFormatting sqref="I150">
    <cfRule type="expression" dxfId="5011" priority="4087">
      <formula>INDIRECT("M"&amp;ROW())="Author"</formula>
    </cfRule>
  </conditionalFormatting>
  <conditionalFormatting sqref="I150">
    <cfRule type="expression" dxfId="5010" priority="4083">
      <formula>INDIRECT("M"&amp;ROW())="Office"</formula>
    </cfRule>
    <cfRule type="expression" dxfId="5009" priority="4084">
      <formula>INDIRECT("M"&amp;ROW())="Editor"</formula>
    </cfRule>
    <cfRule type="expression" dxfId="5008" priority="4086">
      <formula>INDIRECT("M"&amp;ROW())="Author"</formula>
    </cfRule>
  </conditionalFormatting>
  <conditionalFormatting sqref="I150">
    <cfRule type="expression" dxfId="5007" priority="4085">
      <formula>INDIRECT("M"&amp;ROW())="PPP"</formula>
    </cfRule>
  </conditionalFormatting>
  <conditionalFormatting sqref="K150">
    <cfRule type="expression" dxfId="5006" priority="4078">
      <formula>INDIRECT("M"&amp;ROW())="Office"</formula>
    </cfRule>
    <cfRule type="expression" dxfId="5005" priority="4079">
      <formula>INDIRECT("M"&amp;ROW())="Editor"</formula>
    </cfRule>
    <cfRule type="expression" dxfId="5004" priority="4081">
      <formula>INDIRECT("M"&amp;ROW())="Author"</formula>
    </cfRule>
  </conditionalFormatting>
  <conditionalFormatting sqref="K150">
    <cfRule type="expression" dxfId="5003" priority="4080">
      <formula>INDIRECT("M"&amp;ROW())="PPP"</formula>
    </cfRule>
  </conditionalFormatting>
  <conditionalFormatting sqref="K149">
    <cfRule type="expression" dxfId="5002" priority="4067">
      <formula>INDIRECT("M"&amp;ROW())="Author"</formula>
    </cfRule>
  </conditionalFormatting>
  <conditionalFormatting sqref="D149:H149 L149">
    <cfRule type="expression" dxfId="5001" priority="4077">
      <formula>INDIRECT("M"&amp;ROW())="Author"</formula>
    </cfRule>
  </conditionalFormatting>
  <conditionalFormatting sqref="D149:H149 L149">
    <cfRule type="expression" dxfId="5000" priority="4073">
      <formula>INDIRECT("M"&amp;ROW())="Office"</formula>
    </cfRule>
    <cfRule type="expression" dxfId="4999" priority="4074">
      <formula>INDIRECT("M"&amp;ROW())="Editor"</formula>
    </cfRule>
    <cfRule type="expression" dxfId="4998" priority="4076">
      <formula>INDIRECT("M"&amp;ROW())="Author"</formula>
    </cfRule>
  </conditionalFormatting>
  <conditionalFormatting sqref="D149:H149 L149">
    <cfRule type="expression" dxfId="4997" priority="4075">
      <formula>INDIRECT("M"&amp;ROW())="PPP"</formula>
    </cfRule>
  </conditionalFormatting>
  <conditionalFormatting sqref="I149">
    <cfRule type="expression" dxfId="4996" priority="4072">
      <formula>INDIRECT("M"&amp;ROW())="Author"</formula>
    </cfRule>
  </conditionalFormatting>
  <conditionalFormatting sqref="I149">
    <cfRule type="expression" dxfId="4995" priority="4068">
      <formula>INDIRECT("M"&amp;ROW())="Office"</formula>
    </cfRule>
    <cfRule type="expression" dxfId="4994" priority="4069">
      <formula>INDIRECT("M"&amp;ROW())="Editor"</formula>
    </cfRule>
    <cfRule type="expression" dxfId="4993" priority="4071">
      <formula>INDIRECT("M"&amp;ROW())="Author"</formula>
    </cfRule>
  </conditionalFormatting>
  <conditionalFormatting sqref="I149">
    <cfRule type="expression" dxfId="4992" priority="4070">
      <formula>INDIRECT("M"&amp;ROW())="PPP"</formula>
    </cfRule>
  </conditionalFormatting>
  <conditionalFormatting sqref="K149">
    <cfRule type="expression" dxfId="4991" priority="4063">
      <formula>INDIRECT("M"&amp;ROW())="Office"</formula>
    </cfRule>
    <cfRule type="expression" dxfId="4990" priority="4064">
      <formula>INDIRECT("M"&amp;ROW())="Editor"</formula>
    </cfRule>
    <cfRule type="expression" dxfId="4989" priority="4066">
      <formula>INDIRECT("M"&amp;ROW())="Author"</formula>
    </cfRule>
  </conditionalFormatting>
  <conditionalFormatting sqref="K149">
    <cfRule type="expression" dxfId="4988" priority="4065">
      <formula>INDIRECT("M"&amp;ROW())="PPP"</formula>
    </cfRule>
  </conditionalFormatting>
  <conditionalFormatting sqref="K148">
    <cfRule type="expression" dxfId="4987" priority="4052">
      <formula>INDIRECT("M"&amp;ROW())="Author"</formula>
    </cfRule>
  </conditionalFormatting>
  <conditionalFormatting sqref="D148:H148 L148">
    <cfRule type="expression" dxfId="4986" priority="4062">
      <formula>INDIRECT("M"&amp;ROW())="Author"</formula>
    </cfRule>
  </conditionalFormatting>
  <conditionalFormatting sqref="D148:H148 L148">
    <cfRule type="expression" dxfId="4985" priority="4058">
      <formula>INDIRECT("M"&amp;ROW())="Office"</formula>
    </cfRule>
    <cfRule type="expression" dxfId="4984" priority="4059">
      <formula>INDIRECT("M"&amp;ROW())="Editor"</formula>
    </cfRule>
    <cfRule type="expression" dxfId="4983" priority="4061">
      <formula>INDIRECT("M"&amp;ROW())="Author"</formula>
    </cfRule>
  </conditionalFormatting>
  <conditionalFormatting sqref="D148:H148 L148">
    <cfRule type="expression" dxfId="4982" priority="4060">
      <formula>INDIRECT("M"&amp;ROW())="PPP"</formula>
    </cfRule>
  </conditionalFormatting>
  <conditionalFormatting sqref="I148">
    <cfRule type="expression" dxfId="4981" priority="4057">
      <formula>INDIRECT("M"&amp;ROW())="Author"</formula>
    </cfRule>
  </conditionalFormatting>
  <conditionalFormatting sqref="I148">
    <cfRule type="expression" dxfId="4980" priority="4053">
      <formula>INDIRECT("M"&amp;ROW())="Office"</formula>
    </cfRule>
    <cfRule type="expression" dxfId="4979" priority="4054">
      <formula>INDIRECT("M"&amp;ROW())="Editor"</formula>
    </cfRule>
    <cfRule type="expression" dxfId="4978" priority="4056">
      <formula>INDIRECT("M"&amp;ROW())="Author"</formula>
    </cfRule>
  </conditionalFormatting>
  <conditionalFormatting sqref="I148">
    <cfRule type="expression" dxfId="4977" priority="4055">
      <formula>INDIRECT("M"&amp;ROW())="PPP"</formula>
    </cfRule>
  </conditionalFormatting>
  <conditionalFormatting sqref="K148">
    <cfRule type="expression" dxfId="4976" priority="4048">
      <formula>INDIRECT("M"&amp;ROW())="Office"</formula>
    </cfRule>
    <cfRule type="expression" dxfId="4975" priority="4049">
      <formula>INDIRECT("M"&amp;ROW())="Editor"</formula>
    </cfRule>
    <cfRule type="expression" dxfId="4974" priority="4051">
      <formula>INDIRECT("M"&amp;ROW())="Author"</formula>
    </cfRule>
  </conditionalFormatting>
  <conditionalFormatting sqref="K148">
    <cfRule type="expression" dxfId="4973" priority="4050">
      <formula>INDIRECT("M"&amp;ROW())="PPP"</formula>
    </cfRule>
  </conditionalFormatting>
  <conditionalFormatting sqref="K147">
    <cfRule type="expression" dxfId="4972" priority="4037">
      <formula>INDIRECT("M"&amp;ROW())="Author"</formula>
    </cfRule>
  </conditionalFormatting>
  <conditionalFormatting sqref="D147:H147 L147">
    <cfRule type="expression" dxfId="4971" priority="4047">
      <formula>INDIRECT("M"&amp;ROW())="Author"</formula>
    </cfRule>
  </conditionalFormatting>
  <conditionalFormatting sqref="D147:H147 L147">
    <cfRule type="expression" dxfId="4970" priority="4043">
      <formula>INDIRECT("M"&amp;ROW())="Office"</formula>
    </cfRule>
    <cfRule type="expression" dxfId="4969" priority="4044">
      <formula>INDIRECT("M"&amp;ROW())="Editor"</formula>
    </cfRule>
    <cfRule type="expression" dxfId="4968" priority="4046">
      <formula>INDIRECT("M"&amp;ROW())="Author"</formula>
    </cfRule>
  </conditionalFormatting>
  <conditionalFormatting sqref="D147:H147 L147">
    <cfRule type="expression" dxfId="4967" priority="4045">
      <formula>INDIRECT("M"&amp;ROW())="PPP"</formula>
    </cfRule>
  </conditionalFormatting>
  <conditionalFormatting sqref="I147">
    <cfRule type="expression" dxfId="4966" priority="4042">
      <formula>INDIRECT("M"&amp;ROW())="Author"</formula>
    </cfRule>
  </conditionalFormatting>
  <conditionalFormatting sqref="I147">
    <cfRule type="expression" dxfId="4965" priority="4038">
      <formula>INDIRECT("M"&amp;ROW())="Office"</formula>
    </cfRule>
    <cfRule type="expression" dxfId="4964" priority="4039">
      <formula>INDIRECT("M"&amp;ROW())="Editor"</formula>
    </cfRule>
    <cfRule type="expression" dxfId="4963" priority="4041">
      <formula>INDIRECT("M"&amp;ROW())="Author"</formula>
    </cfRule>
  </conditionalFormatting>
  <conditionalFormatting sqref="I147">
    <cfRule type="expression" dxfId="4962" priority="4040">
      <formula>INDIRECT("M"&amp;ROW())="PPP"</formula>
    </cfRule>
  </conditionalFormatting>
  <conditionalFormatting sqref="K147">
    <cfRule type="expression" dxfId="4961" priority="4033">
      <formula>INDIRECT("M"&amp;ROW())="Office"</formula>
    </cfRule>
    <cfRule type="expression" dxfId="4960" priority="4034">
      <formula>INDIRECT("M"&amp;ROW())="Editor"</formula>
    </cfRule>
    <cfRule type="expression" dxfId="4959" priority="4036">
      <formula>INDIRECT("M"&amp;ROW())="Author"</formula>
    </cfRule>
  </conditionalFormatting>
  <conditionalFormatting sqref="K147">
    <cfRule type="expression" dxfId="4958" priority="4035">
      <formula>INDIRECT("M"&amp;ROW())="PPP"</formula>
    </cfRule>
  </conditionalFormatting>
  <conditionalFormatting sqref="K146">
    <cfRule type="expression" dxfId="4957" priority="4022">
      <formula>INDIRECT("M"&amp;ROW())="Author"</formula>
    </cfRule>
  </conditionalFormatting>
  <conditionalFormatting sqref="D146:H146 L146">
    <cfRule type="expression" dxfId="4956" priority="4032">
      <formula>INDIRECT("M"&amp;ROW())="Author"</formula>
    </cfRule>
  </conditionalFormatting>
  <conditionalFormatting sqref="D146:H146 L146">
    <cfRule type="expression" dxfId="4955" priority="4028">
      <formula>INDIRECT("M"&amp;ROW())="Office"</formula>
    </cfRule>
    <cfRule type="expression" dxfId="4954" priority="4029">
      <formula>INDIRECT("M"&amp;ROW())="Editor"</formula>
    </cfRule>
    <cfRule type="expression" dxfId="4953" priority="4031">
      <formula>INDIRECT("M"&amp;ROW())="Author"</formula>
    </cfRule>
  </conditionalFormatting>
  <conditionalFormatting sqref="D146:H146 L146">
    <cfRule type="expression" dxfId="4952" priority="4030">
      <formula>INDIRECT("M"&amp;ROW())="PPP"</formula>
    </cfRule>
  </conditionalFormatting>
  <conditionalFormatting sqref="I146">
    <cfRule type="expression" dxfId="4951" priority="4027">
      <formula>INDIRECT("M"&amp;ROW())="Author"</formula>
    </cfRule>
  </conditionalFormatting>
  <conditionalFormatting sqref="I146">
    <cfRule type="expression" dxfId="4950" priority="4023">
      <formula>INDIRECT("M"&amp;ROW())="Office"</formula>
    </cfRule>
    <cfRule type="expression" dxfId="4949" priority="4024">
      <formula>INDIRECT("M"&amp;ROW())="Editor"</formula>
    </cfRule>
    <cfRule type="expression" dxfId="4948" priority="4026">
      <formula>INDIRECT("M"&amp;ROW())="Author"</formula>
    </cfRule>
  </conditionalFormatting>
  <conditionalFormatting sqref="I146">
    <cfRule type="expression" dxfId="4947" priority="4025">
      <formula>INDIRECT("M"&amp;ROW())="PPP"</formula>
    </cfRule>
  </conditionalFormatting>
  <conditionalFormatting sqref="K146">
    <cfRule type="expression" dxfId="4946" priority="4018">
      <formula>INDIRECT("M"&amp;ROW())="Office"</formula>
    </cfRule>
    <cfRule type="expression" dxfId="4945" priority="4019">
      <formula>INDIRECT("M"&amp;ROW())="Editor"</formula>
    </cfRule>
    <cfRule type="expression" dxfId="4944" priority="4021">
      <formula>INDIRECT("M"&amp;ROW())="Author"</formula>
    </cfRule>
  </conditionalFormatting>
  <conditionalFormatting sqref="K146">
    <cfRule type="expression" dxfId="4943" priority="4020">
      <formula>INDIRECT("M"&amp;ROW())="PPP"</formula>
    </cfRule>
  </conditionalFormatting>
  <conditionalFormatting sqref="D143:K143">
    <cfRule type="expression" dxfId="4942" priority="4002">
      <formula>INDIRECT("K"&amp;ROW())="Office"</formula>
    </cfRule>
    <cfRule type="expression" dxfId="4941" priority="4003">
      <formula>INDIRECT("K"&amp;ROW())="Editor"</formula>
    </cfRule>
    <cfRule type="expression" dxfId="4940" priority="4004">
      <formula>INDIRECT("K"&amp;ROW())="PPP"</formula>
    </cfRule>
    <cfRule type="expression" dxfId="4939" priority="4005">
      <formula>INDIRECT("K"&amp;ROW())="Author"</formula>
    </cfRule>
  </conditionalFormatting>
  <conditionalFormatting sqref="C143 L143">
    <cfRule type="expression" dxfId="4938" priority="4006">
      <formula>INDIRECT("K"&amp;ROW())="Office"</formula>
    </cfRule>
    <cfRule type="expression" dxfId="4937" priority="4007">
      <formula>INDIRECT("K"&amp;ROW())="Editor"</formula>
    </cfRule>
    <cfRule type="expression" dxfId="4936" priority="4008">
      <formula>INDIRECT("K"&amp;ROW())="PPP"</formula>
    </cfRule>
    <cfRule type="expression" dxfId="4935" priority="4009">
      <formula>INDIRECT("K"&amp;ROW())="Author"</formula>
    </cfRule>
  </conditionalFormatting>
  <conditionalFormatting sqref="C129:L129">
    <cfRule type="expression" dxfId="4934" priority="3882">
      <formula>INDIRECT("K"&amp;ROW())="Office"</formula>
    </cfRule>
    <cfRule type="expression" dxfId="4933" priority="3883">
      <formula>INDIRECT("K"&amp;ROW())="Editor"</formula>
    </cfRule>
    <cfRule type="expression" dxfId="4932" priority="3884">
      <formula>INDIRECT("K"&amp;ROW())="PPP"</formula>
    </cfRule>
    <cfRule type="expression" dxfId="4931" priority="3885">
      <formula>INDIRECT("K"&amp;ROW())="Author"</formula>
    </cfRule>
  </conditionalFormatting>
  <conditionalFormatting sqref="C142:L142">
    <cfRule type="expression" dxfId="4930" priority="3978">
      <formula>INDIRECT("K"&amp;ROW())="Office"</formula>
    </cfRule>
    <cfRule type="expression" dxfId="4929" priority="3979">
      <formula>INDIRECT("K"&amp;ROW())="Editor"</formula>
    </cfRule>
    <cfRule type="expression" dxfId="4928" priority="3980">
      <formula>INDIRECT("K"&amp;ROW())="PPP"</formula>
    </cfRule>
    <cfRule type="expression" dxfId="4927" priority="3981">
      <formula>INDIRECT("K"&amp;ROW())="Author"</formula>
    </cfRule>
  </conditionalFormatting>
  <conditionalFormatting sqref="C130:L130">
    <cfRule type="expression" dxfId="4926" priority="3890">
      <formula>INDIRECT("K"&amp;ROW())="Office"</formula>
    </cfRule>
    <cfRule type="expression" dxfId="4925" priority="3891">
      <formula>INDIRECT("K"&amp;ROW())="Editor"</formula>
    </cfRule>
    <cfRule type="expression" dxfId="4924" priority="3892">
      <formula>INDIRECT("K"&amp;ROW())="PPP"</formula>
    </cfRule>
    <cfRule type="expression" dxfId="4923" priority="3893">
      <formula>INDIRECT("K"&amp;ROW())="Author"</formula>
    </cfRule>
  </conditionalFormatting>
  <conditionalFormatting sqref="C141:L141">
    <cfRule type="expression" dxfId="4922" priority="3982">
      <formula>INDIRECT("K"&amp;ROW())="Office"</formula>
    </cfRule>
    <cfRule type="expression" dxfId="4921" priority="3983">
      <formula>INDIRECT("K"&amp;ROW())="Editor"</formula>
    </cfRule>
    <cfRule type="expression" dxfId="4920" priority="3984">
      <formula>INDIRECT("K"&amp;ROW())="PPP"</formula>
    </cfRule>
    <cfRule type="expression" dxfId="4919" priority="3985">
      <formula>INDIRECT("K"&amp;ROW())="Author"</formula>
    </cfRule>
  </conditionalFormatting>
  <conditionalFormatting sqref="C140:L140">
    <cfRule type="expression" dxfId="4918" priority="3970">
      <formula>INDIRECT("K"&amp;ROW())="Office"</formula>
    </cfRule>
    <cfRule type="expression" dxfId="4917" priority="3971">
      <formula>INDIRECT("K"&amp;ROW())="Editor"</formula>
    </cfRule>
    <cfRule type="expression" dxfId="4916" priority="3972">
      <formula>INDIRECT("K"&amp;ROW())="PPP"</formula>
    </cfRule>
    <cfRule type="expression" dxfId="4915" priority="3973">
      <formula>INDIRECT("K"&amp;ROW())="Author"</formula>
    </cfRule>
  </conditionalFormatting>
  <conditionalFormatting sqref="C126:I126 K126">
    <cfRule type="expression" dxfId="4914" priority="3858">
      <formula>INDIRECT("K"&amp;ROW())="Office"</formula>
    </cfRule>
    <cfRule type="expression" dxfId="4913" priority="3859">
      <formula>INDIRECT("K"&amp;ROW())="Editor"</formula>
    </cfRule>
    <cfRule type="expression" dxfId="4912" priority="3860">
      <formula>INDIRECT("K"&amp;ROW())="PPP"</formula>
    </cfRule>
    <cfRule type="expression" dxfId="4911" priority="3861">
      <formula>INDIRECT("K"&amp;ROW())="Author"</formula>
    </cfRule>
  </conditionalFormatting>
  <conditionalFormatting sqref="C139:L139">
    <cfRule type="expression" dxfId="4910" priority="3962">
      <formula>INDIRECT("K"&amp;ROW())="Office"</formula>
    </cfRule>
    <cfRule type="expression" dxfId="4909" priority="3963">
      <formula>INDIRECT("K"&amp;ROW())="Editor"</formula>
    </cfRule>
    <cfRule type="expression" dxfId="4908" priority="3964">
      <formula>INDIRECT("K"&amp;ROW())="PPP"</formula>
    </cfRule>
    <cfRule type="expression" dxfId="4907" priority="3965">
      <formula>INDIRECT("K"&amp;ROW())="Author"</formula>
    </cfRule>
  </conditionalFormatting>
  <conditionalFormatting sqref="L125 J125">
    <cfRule type="expression" dxfId="4906" priority="3850">
      <formula>INDIRECT("K"&amp;ROW())="Office"</formula>
    </cfRule>
    <cfRule type="expression" dxfId="4905" priority="3851">
      <formula>INDIRECT("K"&amp;ROW())="Editor"</formula>
    </cfRule>
    <cfRule type="expression" dxfId="4904" priority="3852">
      <formula>INDIRECT("K"&amp;ROW())="PPP"</formula>
    </cfRule>
    <cfRule type="expression" dxfId="4903" priority="3853">
      <formula>INDIRECT("K"&amp;ROW())="Author"</formula>
    </cfRule>
  </conditionalFormatting>
  <conditionalFormatting sqref="C138:L138">
    <cfRule type="expression" dxfId="4902" priority="3954">
      <formula>INDIRECT("K"&amp;ROW())="Office"</formula>
    </cfRule>
    <cfRule type="expression" dxfId="4901" priority="3955">
      <formula>INDIRECT("K"&amp;ROW())="Editor"</formula>
    </cfRule>
    <cfRule type="expression" dxfId="4900" priority="3956">
      <formula>INDIRECT("K"&amp;ROW())="PPP"</formula>
    </cfRule>
    <cfRule type="expression" dxfId="4899" priority="3957">
      <formula>INDIRECT("K"&amp;ROW())="Author"</formula>
    </cfRule>
  </conditionalFormatting>
  <conditionalFormatting sqref="C137:L137">
    <cfRule type="expression" dxfId="4898" priority="3946">
      <formula>INDIRECT("K"&amp;ROW())="Office"</formula>
    </cfRule>
    <cfRule type="expression" dxfId="4897" priority="3947">
      <formula>INDIRECT("K"&amp;ROW())="Editor"</formula>
    </cfRule>
    <cfRule type="expression" dxfId="4896" priority="3948">
      <formula>INDIRECT("K"&amp;ROW())="PPP"</formula>
    </cfRule>
    <cfRule type="expression" dxfId="4895" priority="3949">
      <formula>INDIRECT("K"&amp;ROW())="Author"</formula>
    </cfRule>
  </conditionalFormatting>
  <conditionalFormatting sqref="C124:I124 K124">
    <cfRule type="expression" dxfId="4894" priority="3834">
      <formula>INDIRECT("K"&amp;ROW())="Office"</formula>
    </cfRule>
    <cfRule type="expression" dxfId="4893" priority="3835">
      <formula>INDIRECT("K"&amp;ROW())="Editor"</formula>
    </cfRule>
    <cfRule type="expression" dxfId="4892" priority="3836">
      <formula>INDIRECT("K"&amp;ROW())="PPP"</formula>
    </cfRule>
    <cfRule type="expression" dxfId="4891" priority="3837">
      <formula>INDIRECT("K"&amp;ROW())="Author"</formula>
    </cfRule>
  </conditionalFormatting>
  <conditionalFormatting sqref="C136:L136">
    <cfRule type="expression" dxfId="4890" priority="3938">
      <formula>INDIRECT("K"&amp;ROW())="Office"</formula>
    </cfRule>
    <cfRule type="expression" dxfId="4889" priority="3939">
      <formula>INDIRECT("K"&amp;ROW())="Editor"</formula>
    </cfRule>
    <cfRule type="expression" dxfId="4888" priority="3940">
      <formula>INDIRECT("K"&amp;ROW())="PPP"</formula>
    </cfRule>
    <cfRule type="expression" dxfId="4887" priority="3941">
      <formula>INDIRECT("K"&amp;ROW())="Author"</formula>
    </cfRule>
  </conditionalFormatting>
  <conditionalFormatting sqref="L123 J123">
    <cfRule type="expression" dxfId="4886" priority="3826">
      <formula>INDIRECT("K"&amp;ROW())="Office"</formula>
    </cfRule>
    <cfRule type="expression" dxfId="4885" priority="3827">
      <formula>INDIRECT("K"&amp;ROW())="Editor"</formula>
    </cfRule>
    <cfRule type="expression" dxfId="4884" priority="3828">
      <formula>INDIRECT("K"&amp;ROW())="PPP"</formula>
    </cfRule>
    <cfRule type="expression" dxfId="4883" priority="3829">
      <formula>INDIRECT("K"&amp;ROW())="Author"</formula>
    </cfRule>
  </conditionalFormatting>
  <conditionalFormatting sqref="C135:L135">
    <cfRule type="expression" dxfId="4882" priority="3930">
      <formula>INDIRECT("K"&amp;ROW())="Office"</formula>
    </cfRule>
    <cfRule type="expression" dxfId="4881" priority="3931">
      <formula>INDIRECT("K"&amp;ROW())="Editor"</formula>
    </cfRule>
    <cfRule type="expression" dxfId="4880" priority="3932">
      <formula>INDIRECT("K"&amp;ROW())="PPP"</formula>
    </cfRule>
    <cfRule type="expression" dxfId="4879" priority="3933">
      <formula>INDIRECT("K"&amp;ROW())="Author"</formula>
    </cfRule>
  </conditionalFormatting>
  <conditionalFormatting sqref="C134:L134">
    <cfRule type="expression" dxfId="4878" priority="3922">
      <formula>INDIRECT("K"&amp;ROW())="Office"</formula>
    </cfRule>
    <cfRule type="expression" dxfId="4877" priority="3923">
      <formula>INDIRECT("K"&amp;ROW())="Editor"</formula>
    </cfRule>
    <cfRule type="expression" dxfId="4876" priority="3924">
      <formula>INDIRECT("K"&amp;ROW())="PPP"</formula>
    </cfRule>
    <cfRule type="expression" dxfId="4875" priority="3925">
      <formula>INDIRECT("K"&amp;ROW())="Author"</formula>
    </cfRule>
  </conditionalFormatting>
  <conditionalFormatting sqref="C122:I122 K122">
    <cfRule type="expression" dxfId="4874" priority="3810">
      <formula>INDIRECT("K"&amp;ROW())="Office"</formula>
    </cfRule>
    <cfRule type="expression" dxfId="4873" priority="3811">
      <formula>INDIRECT("K"&amp;ROW())="Editor"</formula>
    </cfRule>
    <cfRule type="expression" dxfId="4872" priority="3812">
      <formula>INDIRECT("K"&amp;ROW())="PPP"</formula>
    </cfRule>
    <cfRule type="expression" dxfId="4871" priority="3813">
      <formula>INDIRECT("K"&amp;ROW())="Author"</formula>
    </cfRule>
  </conditionalFormatting>
  <conditionalFormatting sqref="C133:L133">
    <cfRule type="expression" dxfId="4870" priority="3914">
      <formula>INDIRECT("K"&amp;ROW())="Office"</formula>
    </cfRule>
    <cfRule type="expression" dxfId="4869" priority="3915">
      <formula>INDIRECT("K"&amp;ROW())="Editor"</formula>
    </cfRule>
    <cfRule type="expression" dxfId="4868" priority="3916">
      <formula>INDIRECT("K"&amp;ROW())="PPP"</formula>
    </cfRule>
    <cfRule type="expression" dxfId="4867" priority="3917">
      <formula>INDIRECT("K"&amp;ROW())="Author"</formula>
    </cfRule>
  </conditionalFormatting>
  <conditionalFormatting sqref="C132:L132">
    <cfRule type="expression" dxfId="4866" priority="3906">
      <formula>INDIRECT("K"&amp;ROW())="Office"</formula>
    </cfRule>
    <cfRule type="expression" dxfId="4865" priority="3907">
      <formula>INDIRECT("K"&amp;ROW())="Editor"</formula>
    </cfRule>
    <cfRule type="expression" dxfId="4864" priority="3908">
      <formula>INDIRECT("K"&amp;ROW())="PPP"</formula>
    </cfRule>
    <cfRule type="expression" dxfId="4863" priority="3909">
      <formula>INDIRECT("K"&amp;ROW())="Author"</formula>
    </cfRule>
  </conditionalFormatting>
  <conditionalFormatting sqref="L121 J121">
    <cfRule type="expression" dxfId="4862" priority="3802">
      <formula>INDIRECT("K"&amp;ROW())="Office"</formula>
    </cfRule>
    <cfRule type="expression" dxfId="4861" priority="3803">
      <formula>INDIRECT("K"&amp;ROW())="Editor"</formula>
    </cfRule>
    <cfRule type="expression" dxfId="4860" priority="3804">
      <formula>INDIRECT("K"&amp;ROW())="PPP"</formula>
    </cfRule>
    <cfRule type="expression" dxfId="4859" priority="3805">
      <formula>INDIRECT("K"&amp;ROW())="Author"</formula>
    </cfRule>
  </conditionalFormatting>
  <conditionalFormatting sqref="C131:L131">
    <cfRule type="expression" dxfId="4858" priority="3898">
      <formula>INDIRECT("K"&amp;ROW())="Office"</formula>
    </cfRule>
    <cfRule type="expression" dxfId="4857" priority="3899">
      <formula>INDIRECT("K"&amp;ROW())="Editor"</formula>
    </cfRule>
    <cfRule type="expression" dxfId="4856" priority="3900">
      <formula>INDIRECT("K"&amp;ROW())="PPP"</formula>
    </cfRule>
    <cfRule type="expression" dxfId="4855" priority="3901">
      <formula>INDIRECT("K"&amp;ROW())="Author"</formula>
    </cfRule>
  </conditionalFormatting>
  <conditionalFormatting sqref="C120:I120 K120">
    <cfRule type="expression" dxfId="4854" priority="3786">
      <formula>INDIRECT("K"&amp;ROW())="Office"</formula>
    </cfRule>
    <cfRule type="expression" dxfId="4853" priority="3787">
      <formula>INDIRECT("K"&amp;ROW())="Editor"</formula>
    </cfRule>
    <cfRule type="expression" dxfId="4852" priority="3788">
      <formula>INDIRECT("K"&amp;ROW())="PPP"</formula>
    </cfRule>
    <cfRule type="expression" dxfId="4851" priority="3789">
      <formula>INDIRECT("K"&amp;ROW())="Author"</formula>
    </cfRule>
  </conditionalFormatting>
  <conditionalFormatting sqref="L119 J119">
    <cfRule type="expression" dxfId="4850" priority="3778">
      <formula>INDIRECT("K"&amp;ROW())="Office"</formula>
    </cfRule>
    <cfRule type="expression" dxfId="4849" priority="3779">
      <formula>INDIRECT("K"&amp;ROW())="Editor"</formula>
    </cfRule>
    <cfRule type="expression" dxfId="4848" priority="3780">
      <formula>INDIRECT("K"&amp;ROW())="PPP"</formula>
    </cfRule>
    <cfRule type="expression" dxfId="4847" priority="3781">
      <formula>INDIRECT("K"&amp;ROW())="Author"</formula>
    </cfRule>
  </conditionalFormatting>
  <conditionalFormatting sqref="C128:L128 L127 J127">
    <cfRule type="expression" dxfId="4846" priority="3874">
      <formula>INDIRECT("K"&amp;ROW())="Office"</formula>
    </cfRule>
    <cfRule type="expression" dxfId="4845" priority="3875">
      <formula>INDIRECT("K"&amp;ROW())="Editor"</formula>
    </cfRule>
    <cfRule type="expression" dxfId="4844" priority="3876">
      <formula>INDIRECT("K"&amp;ROW())="PPP"</formula>
    </cfRule>
    <cfRule type="expression" dxfId="4843" priority="3877">
      <formula>INDIRECT("K"&amp;ROW())="Author"</formula>
    </cfRule>
  </conditionalFormatting>
  <conditionalFormatting sqref="C127:I127 K127">
    <cfRule type="expression" dxfId="4842" priority="3870">
      <formula>INDIRECT("K"&amp;ROW())="Office"</formula>
    </cfRule>
    <cfRule type="expression" dxfId="4841" priority="3871">
      <formula>INDIRECT("K"&amp;ROW())="Editor"</formula>
    </cfRule>
    <cfRule type="expression" dxfId="4840" priority="3872">
      <formula>INDIRECT("K"&amp;ROW())="PPP"</formula>
    </cfRule>
    <cfRule type="expression" dxfId="4839" priority="3873">
      <formula>INDIRECT("K"&amp;ROW())="Author"</formula>
    </cfRule>
  </conditionalFormatting>
  <conditionalFormatting sqref="L126 J126">
    <cfRule type="expression" dxfId="4838" priority="3862">
      <formula>INDIRECT("K"&amp;ROW())="Office"</formula>
    </cfRule>
    <cfRule type="expression" dxfId="4837" priority="3863">
      <formula>INDIRECT("K"&amp;ROW())="Editor"</formula>
    </cfRule>
    <cfRule type="expression" dxfId="4836" priority="3864">
      <formula>INDIRECT("K"&amp;ROW())="PPP"</formula>
    </cfRule>
    <cfRule type="expression" dxfId="4835" priority="3865">
      <formula>INDIRECT("K"&amp;ROW())="Author"</formula>
    </cfRule>
  </conditionalFormatting>
  <conditionalFormatting sqref="C125:I125 K125">
    <cfRule type="expression" dxfId="4834" priority="3846">
      <formula>INDIRECT("K"&amp;ROW())="Office"</formula>
    </cfRule>
    <cfRule type="expression" dxfId="4833" priority="3847">
      <formula>INDIRECT("K"&amp;ROW())="Editor"</formula>
    </cfRule>
    <cfRule type="expression" dxfId="4832" priority="3848">
      <formula>INDIRECT("K"&amp;ROW())="PPP"</formula>
    </cfRule>
    <cfRule type="expression" dxfId="4831" priority="3849">
      <formula>INDIRECT("K"&amp;ROW())="Author"</formula>
    </cfRule>
  </conditionalFormatting>
  <conditionalFormatting sqref="L124 J124">
    <cfRule type="expression" dxfId="4830" priority="3838">
      <formula>INDIRECT("K"&amp;ROW())="Office"</formula>
    </cfRule>
    <cfRule type="expression" dxfId="4829" priority="3839">
      <formula>INDIRECT("K"&amp;ROW())="Editor"</formula>
    </cfRule>
    <cfRule type="expression" dxfId="4828" priority="3840">
      <formula>INDIRECT("K"&amp;ROW())="PPP"</formula>
    </cfRule>
    <cfRule type="expression" dxfId="4827" priority="3841">
      <formula>INDIRECT("K"&amp;ROW())="Author"</formula>
    </cfRule>
  </conditionalFormatting>
  <conditionalFormatting sqref="C123:I123 K123">
    <cfRule type="expression" dxfId="4826" priority="3822">
      <formula>INDIRECT("K"&amp;ROW())="Office"</formula>
    </cfRule>
    <cfRule type="expression" dxfId="4825" priority="3823">
      <formula>INDIRECT("K"&amp;ROW())="Editor"</formula>
    </cfRule>
    <cfRule type="expression" dxfId="4824" priority="3824">
      <formula>INDIRECT("K"&amp;ROW())="PPP"</formula>
    </cfRule>
    <cfRule type="expression" dxfId="4823" priority="3825">
      <formula>INDIRECT("K"&amp;ROW())="Author"</formula>
    </cfRule>
  </conditionalFormatting>
  <conditionalFormatting sqref="L122 J122">
    <cfRule type="expression" dxfId="4822" priority="3814">
      <formula>INDIRECT("K"&amp;ROW())="Office"</formula>
    </cfRule>
    <cfRule type="expression" dxfId="4821" priority="3815">
      <formula>INDIRECT("K"&amp;ROW())="Editor"</formula>
    </cfRule>
    <cfRule type="expression" dxfId="4820" priority="3816">
      <formula>INDIRECT("K"&amp;ROW())="PPP"</formula>
    </cfRule>
    <cfRule type="expression" dxfId="4819" priority="3817">
      <formula>INDIRECT("K"&amp;ROW())="Author"</formula>
    </cfRule>
  </conditionalFormatting>
  <conditionalFormatting sqref="C121:I121 K121">
    <cfRule type="expression" dxfId="4818" priority="3798">
      <formula>INDIRECT("K"&amp;ROW())="Office"</formula>
    </cfRule>
    <cfRule type="expression" dxfId="4817" priority="3799">
      <formula>INDIRECT("K"&amp;ROW())="Editor"</formula>
    </cfRule>
    <cfRule type="expression" dxfId="4816" priority="3800">
      <formula>INDIRECT("K"&amp;ROW())="PPP"</formula>
    </cfRule>
    <cfRule type="expression" dxfId="4815" priority="3801">
      <formula>INDIRECT("K"&amp;ROW())="Author"</formula>
    </cfRule>
  </conditionalFormatting>
  <conditionalFormatting sqref="L120 J120">
    <cfRule type="expression" dxfId="4814" priority="3790">
      <formula>INDIRECT("K"&amp;ROW())="Office"</formula>
    </cfRule>
    <cfRule type="expression" dxfId="4813" priority="3791">
      <formula>INDIRECT("K"&amp;ROW())="Editor"</formula>
    </cfRule>
    <cfRule type="expression" dxfId="4812" priority="3792">
      <formula>INDIRECT("K"&amp;ROW())="PPP"</formula>
    </cfRule>
    <cfRule type="expression" dxfId="4811" priority="3793">
      <formula>INDIRECT("K"&amp;ROW())="Author"</formula>
    </cfRule>
  </conditionalFormatting>
  <conditionalFormatting sqref="C119:I119 K119">
    <cfRule type="expression" dxfId="4810" priority="3774">
      <formula>INDIRECT("K"&amp;ROW())="Office"</formula>
    </cfRule>
    <cfRule type="expression" dxfId="4809" priority="3775">
      <formula>INDIRECT("K"&amp;ROW())="Editor"</formula>
    </cfRule>
    <cfRule type="expression" dxfId="4808" priority="3776">
      <formula>INDIRECT("K"&amp;ROW())="PPP"</formula>
    </cfRule>
    <cfRule type="expression" dxfId="4807" priority="3777">
      <formula>INDIRECT("K"&amp;ROW())="Author"</formula>
    </cfRule>
  </conditionalFormatting>
  <conditionalFormatting sqref="L118 J118">
    <cfRule type="expression" dxfId="4806" priority="3766">
      <formula>INDIRECT("K"&amp;ROW())="Office"</formula>
    </cfRule>
    <cfRule type="expression" dxfId="4805" priority="3767">
      <formula>INDIRECT("K"&amp;ROW())="Editor"</formula>
    </cfRule>
    <cfRule type="expression" dxfId="4804" priority="3768">
      <formula>INDIRECT("K"&amp;ROW())="PPP"</formula>
    </cfRule>
    <cfRule type="expression" dxfId="4803" priority="3769">
      <formula>INDIRECT("K"&amp;ROW())="Author"</formula>
    </cfRule>
  </conditionalFormatting>
  <conditionalFormatting sqref="C118:I118 K118">
    <cfRule type="expression" dxfId="4802" priority="3762">
      <formula>INDIRECT("K"&amp;ROW())="Office"</formula>
    </cfRule>
    <cfRule type="expression" dxfId="4801" priority="3763">
      <formula>INDIRECT("K"&amp;ROW())="Editor"</formula>
    </cfRule>
    <cfRule type="expression" dxfId="4800" priority="3764">
      <formula>INDIRECT("K"&amp;ROW())="PPP"</formula>
    </cfRule>
    <cfRule type="expression" dxfId="4799" priority="3765">
      <formula>INDIRECT("K"&amp;ROW())="Author"</formula>
    </cfRule>
  </conditionalFormatting>
  <conditionalFormatting sqref="L117 J117">
    <cfRule type="expression" dxfId="4798" priority="3754">
      <formula>INDIRECT("K"&amp;ROW())="Office"</formula>
    </cfRule>
    <cfRule type="expression" dxfId="4797" priority="3755">
      <formula>INDIRECT("K"&amp;ROW())="Editor"</formula>
    </cfRule>
    <cfRule type="expression" dxfId="4796" priority="3756">
      <formula>INDIRECT("K"&amp;ROW())="PPP"</formula>
    </cfRule>
    <cfRule type="expression" dxfId="4795" priority="3757">
      <formula>INDIRECT("K"&amp;ROW())="Author"</formula>
    </cfRule>
  </conditionalFormatting>
  <conditionalFormatting sqref="C117:I117 K117">
    <cfRule type="expression" dxfId="4794" priority="3750">
      <formula>INDIRECT("K"&amp;ROW())="Office"</formula>
    </cfRule>
    <cfRule type="expression" dxfId="4793" priority="3751">
      <formula>INDIRECT("K"&amp;ROW())="Editor"</formula>
    </cfRule>
    <cfRule type="expression" dxfId="4792" priority="3752">
      <formula>INDIRECT("K"&amp;ROW())="PPP"</formula>
    </cfRule>
    <cfRule type="expression" dxfId="4791" priority="3753">
      <formula>INDIRECT("K"&amp;ROW())="Author"</formula>
    </cfRule>
  </conditionalFormatting>
  <conditionalFormatting sqref="L116 J116">
    <cfRule type="expression" dxfId="4790" priority="3730">
      <formula>INDIRECT("K"&amp;ROW())="Office"</formula>
    </cfRule>
    <cfRule type="expression" dxfId="4789" priority="3731">
      <formula>INDIRECT("K"&amp;ROW())="Editor"</formula>
    </cfRule>
    <cfRule type="expression" dxfId="4788" priority="3732">
      <formula>INDIRECT("K"&amp;ROW())="PPP"</formula>
    </cfRule>
    <cfRule type="expression" dxfId="4787" priority="3733">
      <formula>INDIRECT("K"&amp;ROW())="Author"</formula>
    </cfRule>
  </conditionalFormatting>
  <conditionalFormatting sqref="C116:I116 K116">
    <cfRule type="expression" dxfId="4786" priority="3726">
      <formula>INDIRECT("K"&amp;ROW())="Office"</formula>
    </cfRule>
    <cfRule type="expression" dxfId="4785" priority="3727">
      <formula>INDIRECT("K"&amp;ROW())="Editor"</formula>
    </cfRule>
    <cfRule type="expression" dxfId="4784" priority="3728">
      <formula>INDIRECT("K"&amp;ROW())="PPP"</formula>
    </cfRule>
    <cfRule type="expression" dxfId="4783" priority="3729">
      <formula>INDIRECT("K"&amp;ROW())="Author"</formula>
    </cfRule>
  </conditionalFormatting>
  <conditionalFormatting sqref="L115 J115">
    <cfRule type="expression" dxfId="4782" priority="3718">
      <formula>INDIRECT("K"&amp;ROW())="Office"</formula>
    </cfRule>
    <cfRule type="expression" dxfId="4781" priority="3719">
      <formula>INDIRECT("K"&amp;ROW())="Editor"</formula>
    </cfRule>
    <cfRule type="expression" dxfId="4780" priority="3720">
      <formula>INDIRECT("K"&amp;ROW())="PPP"</formula>
    </cfRule>
    <cfRule type="expression" dxfId="4779" priority="3721">
      <formula>INDIRECT("K"&amp;ROW())="Author"</formula>
    </cfRule>
  </conditionalFormatting>
  <conditionalFormatting sqref="C115:I115 K115">
    <cfRule type="expression" dxfId="4778" priority="3714">
      <formula>INDIRECT("K"&amp;ROW())="Office"</formula>
    </cfRule>
    <cfRule type="expression" dxfId="4777" priority="3715">
      <formula>INDIRECT("K"&amp;ROW())="Editor"</formula>
    </cfRule>
    <cfRule type="expression" dxfId="4776" priority="3716">
      <formula>INDIRECT("K"&amp;ROW())="PPP"</formula>
    </cfRule>
    <cfRule type="expression" dxfId="4775" priority="3717">
      <formula>INDIRECT("K"&amp;ROW())="Author"</formula>
    </cfRule>
  </conditionalFormatting>
  <conditionalFormatting sqref="L113 J113">
    <cfRule type="expression" dxfId="4774" priority="3706">
      <formula>INDIRECT("K"&amp;ROW())="Office"</formula>
    </cfRule>
    <cfRule type="expression" dxfId="4773" priority="3707">
      <formula>INDIRECT("K"&amp;ROW())="Editor"</formula>
    </cfRule>
    <cfRule type="expression" dxfId="4772" priority="3708">
      <formula>INDIRECT("K"&amp;ROW())="PPP"</formula>
    </cfRule>
    <cfRule type="expression" dxfId="4771" priority="3709">
      <formula>INDIRECT("K"&amp;ROW())="Author"</formula>
    </cfRule>
  </conditionalFormatting>
  <conditionalFormatting sqref="M105:M113 M115:M188 M190:M270 M368:M469 M471:M541 M543:M603 M605:M654 M272:M366">
    <cfRule type="expression" dxfId="4770" priority="3602">
      <formula>INDIRECT("K"&amp;ROW())="Office"</formula>
    </cfRule>
    <cfRule type="expression" dxfId="4769" priority="3603">
      <formula>INDIRECT("K"&amp;ROW())="Editor"</formula>
    </cfRule>
    <cfRule type="expression" dxfId="4768" priority="3604">
      <formula>INDIRECT("K"&amp;ROW())="PPP"</formula>
    </cfRule>
    <cfRule type="expression" dxfId="4767" priority="3605">
      <formula>INDIRECT("K"&amp;ROW())="Author"</formula>
    </cfRule>
  </conditionalFormatting>
  <conditionalFormatting sqref="C113:I113 K113">
    <cfRule type="expression" dxfId="4766" priority="3702">
      <formula>INDIRECT("K"&amp;ROW())="Office"</formula>
    </cfRule>
    <cfRule type="expression" dxfId="4765" priority="3703">
      <formula>INDIRECT("K"&amp;ROW())="Editor"</formula>
    </cfRule>
    <cfRule type="expression" dxfId="4764" priority="3704">
      <formula>INDIRECT("K"&amp;ROW())="PPP"</formula>
    </cfRule>
    <cfRule type="expression" dxfId="4763" priority="3705">
      <formula>INDIRECT("K"&amp;ROW())="Author"</formula>
    </cfRule>
  </conditionalFormatting>
  <conditionalFormatting sqref="L112 J112">
    <cfRule type="expression" dxfId="4762" priority="3694">
      <formula>INDIRECT("K"&amp;ROW())="Office"</formula>
    </cfRule>
    <cfRule type="expression" dxfId="4761" priority="3695">
      <formula>INDIRECT("K"&amp;ROW())="Editor"</formula>
    </cfRule>
    <cfRule type="expression" dxfId="4760" priority="3696">
      <formula>INDIRECT("K"&amp;ROW())="PPP"</formula>
    </cfRule>
    <cfRule type="expression" dxfId="4759" priority="3697">
      <formula>INDIRECT("K"&amp;ROW())="Author"</formula>
    </cfRule>
  </conditionalFormatting>
  <conditionalFormatting sqref="C112:I112 K112">
    <cfRule type="expression" dxfId="4758" priority="3690">
      <formula>INDIRECT("K"&amp;ROW())="Office"</formula>
    </cfRule>
    <cfRule type="expression" dxfId="4757" priority="3691">
      <formula>INDIRECT("K"&amp;ROW())="Editor"</formula>
    </cfRule>
    <cfRule type="expression" dxfId="4756" priority="3692">
      <formula>INDIRECT("K"&amp;ROW())="PPP"</formula>
    </cfRule>
    <cfRule type="expression" dxfId="4755" priority="3693">
      <formula>INDIRECT("K"&amp;ROW())="Author"</formula>
    </cfRule>
  </conditionalFormatting>
  <conditionalFormatting sqref="L111 J111">
    <cfRule type="expression" dxfId="4754" priority="3682">
      <formula>INDIRECT("K"&amp;ROW())="Office"</formula>
    </cfRule>
    <cfRule type="expression" dxfId="4753" priority="3683">
      <formula>INDIRECT("K"&amp;ROW())="Editor"</formula>
    </cfRule>
    <cfRule type="expression" dxfId="4752" priority="3684">
      <formula>INDIRECT("K"&amp;ROW())="PPP"</formula>
    </cfRule>
    <cfRule type="expression" dxfId="4751" priority="3685">
      <formula>INDIRECT("K"&amp;ROW())="Author"</formula>
    </cfRule>
  </conditionalFormatting>
  <conditionalFormatting sqref="C111:I111 K111">
    <cfRule type="expression" dxfId="4750" priority="3678">
      <formula>INDIRECT("K"&amp;ROW())="Office"</formula>
    </cfRule>
    <cfRule type="expression" dxfId="4749" priority="3679">
      <formula>INDIRECT("K"&amp;ROW())="Editor"</formula>
    </cfRule>
    <cfRule type="expression" dxfId="4748" priority="3680">
      <formula>INDIRECT("K"&amp;ROW())="PPP"</formula>
    </cfRule>
    <cfRule type="expression" dxfId="4747" priority="3681">
      <formula>INDIRECT("K"&amp;ROW())="Author"</formula>
    </cfRule>
  </conditionalFormatting>
  <conditionalFormatting sqref="L110 J110">
    <cfRule type="expression" dxfId="4746" priority="3670">
      <formula>INDIRECT("K"&amp;ROW())="Office"</formula>
    </cfRule>
    <cfRule type="expression" dxfId="4745" priority="3671">
      <formula>INDIRECT("K"&amp;ROW())="Editor"</formula>
    </cfRule>
    <cfRule type="expression" dxfId="4744" priority="3672">
      <formula>INDIRECT("K"&amp;ROW())="PPP"</formula>
    </cfRule>
    <cfRule type="expression" dxfId="4743" priority="3673">
      <formula>INDIRECT("K"&amp;ROW())="Author"</formula>
    </cfRule>
  </conditionalFormatting>
  <conditionalFormatting sqref="C110:I110 K110">
    <cfRule type="expression" dxfId="4742" priority="3666">
      <formula>INDIRECT("K"&amp;ROW())="Office"</formula>
    </cfRule>
    <cfRule type="expression" dxfId="4741" priority="3667">
      <formula>INDIRECT("K"&amp;ROW())="Editor"</formula>
    </cfRule>
    <cfRule type="expression" dxfId="4740" priority="3668">
      <formula>INDIRECT("K"&amp;ROW())="PPP"</formula>
    </cfRule>
    <cfRule type="expression" dxfId="4739" priority="3669">
      <formula>INDIRECT("K"&amp;ROW())="Author"</formula>
    </cfRule>
  </conditionalFormatting>
  <conditionalFormatting sqref="L109 J109">
    <cfRule type="expression" dxfId="4738" priority="3658">
      <formula>INDIRECT("K"&amp;ROW())="Office"</formula>
    </cfRule>
    <cfRule type="expression" dxfId="4737" priority="3659">
      <formula>INDIRECT("K"&amp;ROW())="Editor"</formula>
    </cfRule>
    <cfRule type="expression" dxfId="4736" priority="3660">
      <formula>INDIRECT("K"&amp;ROW())="PPP"</formula>
    </cfRule>
    <cfRule type="expression" dxfId="4735" priority="3661">
      <formula>INDIRECT("K"&amp;ROW())="Author"</formula>
    </cfRule>
  </conditionalFormatting>
  <conditionalFormatting sqref="C109:I109 K109">
    <cfRule type="expression" dxfId="4734" priority="3654">
      <formula>INDIRECT("K"&amp;ROW())="Office"</formula>
    </cfRule>
    <cfRule type="expression" dxfId="4733" priority="3655">
      <formula>INDIRECT("K"&amp;ROW())="Editor"</formula>
    </cfRule>
    <cfRule type="expression" dxfId="4732" priority="3656">
      <formula>INDIRECT("K"&amp;ROW())="PPP"</formula>
    </cfRule>
    <cfRule type="expression" dxfId="4731" priority="3657">
      <formula>INDIRECT("K"&amp;ROW())="Author"</formula>
    </cfRule>
  </conditionalFormatting>
  <conditionalFormatting sqref="L108 J108">
    <cfRule type="expression" dxfId="4730" priority="3646">
      <formula>INDIRECT("K"&amp;ROW())="Office"</formula>
    </cfRule>
    <cfRule type="expression" dxfId="4729" priority="3647">
      <formula>INDIRECT("K"&amp;ROW())="Editor"</formula>
    </cfRule>
    <cfRule type="expression" dxfId="4728" priority="3648">
      <formula>INDIRECT("K"&amp;ROW())="PPP"</formula>
    </cfRule>
    <cfRule type="expression" dxfId="4727" priority="3649">
      <formula>INDIRECT("K"&amp;ROW())="Author"</formula>
    </cfRule>
  </conditionalFormatting>
  <conditionalFormatting sqref="C108:I108 K108">
    <cfRule type="expression" dxfId="4726" priority="3642">
      <formula>INDIRECT("K"&amp;ROW())="Office"</formula>
    </cfRule>
    <cfRule type="expression" dxfId="4725" priority="3643">
      <formula>INDIRECT("K"&amp;ROW())="Editor"</formula>
    </cfRule>
    <cfRule type="expression" dxfId="4724" priority="3644">
      <formula>INDIRECT("K"&amp;ROW())="PPP"</formula>
    </cfRule>
    <cfRule type="expression" dxfId="4723" priority="3645">
      <formula>INDIRECT("K"&amp;ROW())="Author"</formula>
    </cfRule>
  </conditionalFormatting>
  <conditionalFormatting sqref="L107 J107">
    <cfRule type="expression" dxfId="4722" priority="3634">
      <formula>INDIRECT("K"&amp;ROW())="Office"</formula>
    </cfRule>
    <cfRule type="expression" dxfId="4721" priority="3635">
      <formula>INDIRECT("K"&amp;ROW())="Editor"</formula>
    </cfRule>
    <cfRule type="expression" dxfId="4720" priority="3636">
      <formula>INDIRECT("K"&amp;ROW())="PPP"</formula>
    </cfRule>
    <cfRule type="expression" dxfId="4719" priority="3637">
      <formula>INDIRECT("K"&amp;ROW())="Author"</formula>
    </cfRule>
  </conditionalFormatting>
  <conditionalFormatting sqref="C107:I107 K107">
    <cfRule type="expression" dxfId="4718" priority="3630">
      <formula>INDIRECT("K"&amp;ROW())="Office"</formula>
    </cfRule>
    <cfRule type="expression" dxfId="4717" priority="3631">
      <formula>INDIRECT("K"&amp;ROW())="Editor"</formula>
    </cfRule>
    <cfRule type="expression" dxfId="4716" priority="3632">
      <formula>INDIRECT("K"&amp;ROW())="PPP"</formula>
    </cfRule>
    <cfRule type="expression" dxfId="4715" priority="3633">
      <formula>INDIRECT("K"&amp;ROW())="Author"</formula>
    </cfRule>
  </conditionalFormatting>
  <conditionalFormatting sqref="L106 J106">
    <cfRule type="expression" dxfId="4714" priority="3622">
      <formula>INDIRECT("K"&amp;ROW())="Office"</formula>
    </cfRule>
    <cfRule type="expression" dxfId="4713" priority="3623">
      <formula>INDIRECT("K"&amp;ROW())="Editor"</formula>
    </cfRule>
    <cfRule type="expression" dxfId="4712" priority="3624">
      <formula>INDIRECT("K"&amp;ROW())="PPP"</formula>
    </cfRule>
    <cfRule type="expression" dxfId="4711" priority="3625">
      <formula>INDIRECT("K"&amp;ROW())="Author"</formula>
    </cfRule>
  </conditionalFormatting>
  <conditionalFormatting sqref="C106:I106 K106">
    <cfRule type="expression" dxfId="4710" priority="3618">
      <formula>INDIRECT("K"&amp;ROW())="Office"</formula>
    </cfRule>
    <cfRule type="expression" dxfId="4709" priority="3619">
      <formula>INDIRECT("K"&amp;ROW())="Editor"</formula>
    </cfRule>
    <cfRule type="expression" dxfId="4708" priority="3620">
      <formula>INDIRECT("K"&amp;ROW())="PPP"</formula>
    </cfRule>
    <cfRule type="expression" dxfId="4707" priority="3621">
      <formula>INDIRECT("K"&amp;ROW())="Author"</formula>
    </cfRule>
  </conditionalFormatting>
  <conditionalFormatting sqref="L105 J105">
    <cfRule type="expression" dxfId="4706" priority="3610">
      <formula>INDIRECT("K"&amp;ROW())="Office"</formula>
    </cfRule>
    <cfRule type="expression" dxfId="4705" priority="3611">
      <formula>INDIRECT("K"&amp;ROW())="Editor"</formula>
    </cfRule>
    <cfRule type="expression" dxfId="4704" priority="3612">
      <formula>INDIRECT("K"&amp;ROW())="PPP"</formula>
    </cfRule>
    <cfRule type="expression" dxfId="4703" priority="3613">
      <formula>INDIRECT("K"&amp;ROW())="Author"</formula>
    </cfRule>
  </conditionalFormatting>
  <conditionalFormatting sqref="C105:I105 K105">
    <cfRule type="expression" dxfId="4702" priority="3606">
      <formula>INDIRECT("K"&amp;ROW())="Office"</formula>
    </cfRule>
    <cfRule type="expression" dxfId="4701" priority="3607">
      <formula>INDIRECT("K"&amp;ROW())="Editor"</formula>
    </cfRule>
    <cfRule type="expression" dxfId="4700" priority="3608">
      <formula>INDIRECT("K"&amp;ROW())="PPP"</formula>
    </cfRule>
    <cfRule type="expression" dxfId="4699" priority="3609">
      <formula>INDIRECT("K"&amp;ROW())="Author"</formula>
    </cfRule>
  </conditionalFormatting>
  <conditionalFormatting sqref="M105:M113 M115:M188 M190:M270 M368:M469 M471:M541 M543:M603 M605:M654 M272:M366">
    <cfRule type="expression" dxfId="4698" priority="3597">
      <formula>INDIRECT("J"&amp;ROW())="Office"</formula>
    </cfRule>
    <cfRule type="expression" dxfId="4697" priority="3598">
      <formula>INDIRECT("J"&amp;ROW())="Editor"</formula>
    </cfRule>
    <cfRule type="expression" dxfId="4696" priority="3599">
      <formula>INDIRECT("J"&amp;ROW())="PPP"</formula>
    </cfRule>
    <cfRule type="expression" dxfId="4695" priority="3600">
      <formula>INDIRECT("J"&amp;ROW())="Author"</formula>
    </cfRule>
    <cfRule type="expression" dxfId="4694" priority="3601">
      <formula>INDIRECT("J"&amp;ROW())="Author"</formula>
    </cfRule>
  </conditionalFormatting>
  <conditionalFormatting sqref="N105:N113 N115:N188 N190:N270 N368:N469 N471:N541 N543:N603 N605:N654 N272:N366">
    <cfRule type="expression" dxfId="4693" priority="3588">
      <formula>INDIRECT("J"&amp;ROW())="Office"</formula>
    </cfRule>
    <cfRule type="expression" dxfId="4692" priority="3589">
      <formula>INDIRECT("J"&amp;ROW())="Editor"</formula>
    </cfRule>
    <cfRule type="expression" dxfId="4691" priority="3590">
      <formula>INDIRECT("J"&amp;ROW())="PPP"</formula>
    </cfRule>
    <cfRule type="expression" dxfId="4690" priority="3591">
      <formula>INDIRECT("J"&amp;ROW())="Author"</formula>
    </cfRule>
    <cfRule type="expression" dxfId="4689" priority="3592">
      <formula>INDIRECT("J"&amp;ROW())="Author"</formula>
    </cfRule>
  </conditionalFormatting>
  <conditionalFormatting sqref="N105:N113 N115:N188 N190:N270 N368:N469 N471:N541 N543:N603 N605:N654 N272:N366">
    <cfRule type="expression" dxfId="4688" priority="3593">
      <formula>INDIRECT("K"&amp;ROW())="Office"</formula>
    </cfRule>
    <cfRule type="expression" dxfId="4687" priority="3594">
      <formula>INDIRECT("K"&amp;ROW())="Editor"</formula>
    </cfRule>
    <cfRule type="expression" dxfId="4686" priority="3595">
      <formula>INDIRECT("K"&amp;ROW())="PPP"</formula>
    </cfRule>
    <cfRule type="expression" dxfId="4685" priority="3596">
      <formula>INDIRECT("K"&amp;ROW())="Author"</formula>
    </cfRule>
  </conditionalFormatting>
  <conditionalFormatting sqref="M114">
    <cfRule type="expression" dxfId="4684" priority="3471">
      <formula>INDIRECT("J"&amp;ROW())="Office"</formula>
    </cfRule>
    <cfRule type="expression" dxfId="4683" priority="3472">
      <formula>INDIRECT("J"&amp;ROW())="Editor"</formula>
    </cfRule>
    <cfRule type="expression" dxfId="4682" priority="3473">
      <formula>INDIRECT("J"&amp;ROW())="PPP"</formula>
    </cfRule>
    <cfRule type="expression" dxfId="4681" priority="3474">
      <formula>INDIRECT("J"&amp;ROW())="Author"</formula>
    </cfRule>
    <cfRule type="expression" dxfId="4680" priority="3475">
      <formula>INDIRECT("J"&amp;ROW())="Author"</formula>
    </cfRule>
  </conditionalFormatting>
  <conditionalFormatting sqref="M114">
    <cfRule type="expression" dxfId="4679" priority="3476">
      <formula>INDIRECT("K"&amp;ROW())="Office"</formula>
    </cfRule>
    <cfRule type="expression" dxfId="4678" priority="3477">
      <formula>INDIRECT("K"&amp;ROW())="Editor"</formula>
    </cfRule>
    <cfRule type="expression" dxfId="4677" priority="3478">
      <formula>INDIRECT("K"&amp;ROW())="PPP"</formula>
    </cfRule>
    <cfRule type="expression" dxfId="4676" priority="3479">
      <formula>INDIRECT("K"&amp;ROW())="Author"</formula>
    </cfRule>
  </conditionalFormatting>
  <conditionalFormatting sqref="N114">
    <cfRule type="expression" dxfId="4675" priority="3462">
      <formula>INDIRECT("J"&amp;ROW())="Office"</formula>
    </cfRule>
    <cfRule type="expression" dxfId="4674" priority="3463">
      <formula>INDIRECT("J"&amp;ROW())="Editor"</formula>
    </cfRule>
    <cfRule type="expression" dxfId="4673" priority="3464">
      <formula>INDIRECT("J"&amp;ROW())="PPP"</formula>
    </cfRule>
    <cfRule type="expression" dxfId="4672" priority="3465">
      <formula>INDIRECT("J"&amp;ROW())="Author"</formula>
    </cfRule>
    <cfRule type="expression" dxfId="4671" priority="3466">
      <formula>INDIRECT("J"&amp;ROW())="Author"</formula>
    </cfRule>
  </conditionalFormatting>
  <conditionalFormatting sqref="N114">
    <cfRule type="expression" dxfId="4670" priority="3467">
      <formula>INDIRECT("K"&amp;ROW())="Office"</formula>
    </cfRule>
    <cfRule type="expression" dxfId="4669" priority="3468">
      <formula>INDIRECT("K"&amp;ROW())="Editor"</formula>
    </cfRule>
    <cfRule type="expression" dxfId="4668" priority="3469">
      <formula>INDIRECT("K"&amp;ROW())="PPP"</formula>
    </cfRule>
    <cfRule type="expression" dxfId="4667" priority="3470">
      <formula>INDIRECT("K"&amp;ROW())="Author"</formula>
    </cfRule>
  </conditionalFormatting>
  <conditionalFormatting sqref="M189">
    <cfRule type="expression" dxfId="4666" priority="3453">
      <formula>INDIRECT("J"&amp;ROW())="Office"</formula>
    </cfRule>
    <cfRule type="expression" dxfId="4665" priority="3454">
      <formula>INDIRECT("J"&amp;ROW())="Editor"</formula>
    </cfRule>
    <cfRule type="expression" dxfId="4664" priority="3455">
      <formula>INDIRECT("J"&amp;ROW())="PPP"</formula>
    </cfRule>
    <cfRule type="expression" dxfId="4663" priority="3456">
      <formula>INDIRECT("J"&amp;ROW())="Author"</formula>
    </cfRule>
    <cfRule type="expression" dxfId="4662" priority="3457">
      <formula>INDIRECT("J"&amp;ROW())="Author"</formula>
    </cfRule>
  </conditionalFormatting>
  <conditionalFormatting sqref="M189">
    <cfRule type="expression" dxfId="4661" priority="3458">
      <formula>INDIRECT("K"&amp;ROW())="Office"</formula>
    </cfRule>
    <cfRule type="expression" dxfId="4660" priority="3459">
      <formula>INDIRECT("K"&amp;ROW())="Editor"</formula>
    </cfRule>
    <cfRule type="expression" dxfId="4659" priority="3460">
      <formula>INDIRECT("K"&amp;ROW())="PPP"</formula>
    </cfRule>
    <cfRule type="expression" dxfId="4658" priority="3461">
      <formula>INDIRECT("K"&amp;ROW())="Author"</formula>
    </cfRule>
  </conditionalFormatting>
  <conditionalFormatting sqref="N189">
    <cfRule type="expression" dxfId="4657" priority="3444">
      <formula>INDIRECT("J"&amp;ROW())="Office"</formula>
    </cfRule>
    <cfRule type="expression" dxfId="4656" priority="3445">
      <formula>INDIRECT("J"&amp;ROW())="Editor"</formula>
    </cfRule>
    <cfRule type="expression" dxfId="4655" priority="3446">
      <formula>INDIRECT("J"&amp;ROW())="PPP"</formula>
    </cfRule>
    <cfRule type="expression" dxfId="4654" priority="3447">
      <formula>INDIRECT("J"&amp;ROW())="Author"</formula>
    </cfRule>
    <cfRule type="expression" dxfId="4653" priority="3448">
      <formula>INDIRECT("J"&amp;ROW())="Author"</formula>
    </cfRule>
  </conditionalFormatting>
  <conditionalFormatting sqref="N189">
    <cfRule type="expression" dxfId="4652" priority="3449">
      <formula>INDIRECT("K"&amp;ROW())="Office"</formula>
    </cfRule>
    <cfRule type="expression" dxfId="4651" priority="3450">
      <formula>INDIRECT("K"&amp;ROW())="Editor"</formula>
    </cfRule>
    <cfRule type="expression" dxfId="4650" priority="3451">
      <formula>INDIRECT("K"&amp;ROW())="PPP"</formula>
    </cfRule>
    <cfRule type="expression" dxfId="4649" priority="3452">
      <formula>INDIRECT("K"&amp;ROW())="Author"</formula>
    </cfRule>
  </conditionalFormatting>
  <conditionalFormatting sqref="M271">
    <cfRule type="expression" dxfId="4648" priority="3435">
      <formula>INDIRECT("J"&amp;ROW())="Office"</formula>
    </cfRule>
    <cfRule type="expression" dxfId="4647" priority="3436">
      <formula>INDIRECT("J"&amp;ROW())="Editor"</formula>
    </cfRule>
    <cfRule type="expression" dxfId="4646" priority="3437">
      <formula>INDIRECT("J"&amp;ROW())="PPP"</formula>
    </cfRule>
    <cfRule type="expression" dxfId="4645" priority="3438">
      <formula>INDIRECT("J"&amp;ROW())="Author"</formula>
    </cfRule>
    <cfRule type="expression" dxfId="4644" priority="3439">
      <formula>INDIRECT("J"&amp;ROW())="Author"</formula>
    </cfRule>
  </conditionalFormatting>
  <conditionalFormatting sqref="M271">
    <cfRule type="expression" dxfId="4643" priority="3440">
      <formula>INDIRECT("K"&amp;ROW())="Office"</formula>
    </cfRule>
    <cfRule type="expression" dxfId="4642" priority="3441">
      <formula>INDIRECT("K"&amp;ROW())="Editor"</formula>
    </cfRule>
    <cfRule type="expression" dxfId="4641" priority="3442">
      <formula>INDIRECT("K"&amp;ROW())="PPP"</formula>
    </cfRule>
    <cfRule type="expression" dxfId="4640" priority="3443">
      <formula>INDIRECT("K"&amp;ROW())="Author"</formula>
    </cfRule>
  </conditionalFormatting>
  <conditionalFormatting sqref="N271">
    <cfRule type="expression" dxfId="4639" priority="3426">
      <formula>INDIRECT("J"&amp;ROW())="Office"</formula>
    </cfRule>
    <cfRule type="expression" dxfId="4638" priority="3427">
      <formula>INDIRECT("J"&amp;ROW())="Editor"</formula>
    </cfRule>
    <cfRule type="expression" dxfId="4637" priority="3428">
      <formula>INDIRECT("J"&amp;ROW())="PPP"</formula>
    </cfRule>
    <cfRule type="expression" dxfId="4636" priority="3429">
      <formula>INDIRECT("J"&amp;ROW())="Author"</formula>
    </cfRule>
    <cfRule type="expression" dxfId="4635" priority="3430">
      <formula>INDIRECT("J"&amp;ROW())="Author"</formula>
    </cfRule>
  </conditionalFormatting>
  <conditionalFormatting sqref="N271">
    <cfRule type="expression" dxfId="4634" priority="3431">
      <formula>INDIRECT("K"&amp;ROW())="Office"</formula>
    </cfRule>
    <cfRule type="expression" dxfId="4633" priority="3432">
      <formula>INDIRECT("K"&amp;ROW())="Editor"</formula>
    </cfRule>
    <cfRule type="expression" dxfId="4632" priority="3433">
      <formula>INDIRECT("K"&amp;ROW())="PPP"</formula>
    </cfRule>
    <cfRule type="expression" dxfId="4631" priority="3434">
      <formula>INDIRECT("K"&amp;ROW())="Author"</formula>
    </cfRule>
  </conditionalFormatting>
  <conditionalFormatting sqref="M367">
    <cfRule type="expression" dxfId="4630" priority="3417">
      <formula>INDIRECT("J"&amp;ROW())="Office"</formula>
    </cfRule>
    <cfRule type="expression" dxfId="4629" priority="3418">
      <formula>INDIRECT("J"&amp;ROW())="Editor"</formula>
    </cfRule>
    <cfRule type="expression" dxfId="4628" priority="3419">
      <formula>INDIRECT("J"&amp;ROW())="PPP"</formula>
    </cfRule>
    <cfRule type="expression" dxfId="4627" priority="3420">
      <formula>INDIRECT("J"&amp;ROW())="Author"</formula>
    </cfRule>
    <cfRule type="expression" dxfId="4626" priority="3421">
      <formula>INDIRECT("J"&amp;ROW())="Author"</formula>
    </cfRule>
  </conditionalFormatting>
  <conditionalFormatting sqref="M367">
    <cfRule type="expression" dxfId="4625" priority="3422">
      <formula>INDIRECT("K"&amp;ROW())="Office"</formula>
    </cfRule>
    <cfRule type="expression" dxfId="4624" priority="3423">
      <formula>INDIRECT("K"&amp;ROW())="Editor"</formula>
    </cfRule>
    <cfRule type="expression" dxfId="4623" priority="3424">
      <formula>INDIRECT("K"&amp;ROW())="PPP"</formula>
    </cfRule>
    <cfRule type="expression" dxfId="4622" priority="3425">
      <formula>INDIRECT("K"&amp;ROW())="Author"</formula>
    </cfRule>
  </conditionalFormatting>
  <conditionalFormatting sqref="N367">
    <cfRule type="expression" dxfId="4621" priority="3408">
      <formula>INDIRECT("J"&amp;ROW())="Office"</formula>
    </cfRule>
    <cfRule type="expression" dxfId="4620" priority="3409">
      <formula>INDIRECT("J"&amp;ROW())="Editor"</formula>
    </cfRule>
    <cfRule type="expression" dxfId="4619" priority="3410">
      <formula>INDIRECT("J"&amp;ROW())="PPP"</formula>
    </cfRule>
    <cfRule type="expression" dxfId="4618" priority="3411">
      <formula>INDIRECT("J"&amp;ROW())="Author"</formula>
    </cfRule>
    <cfRule type="expression" dxfId="4617" priority="3412">
      <formula>INDIRECT("J"&amp;ROW())="Author"</formula>
    </cfRule>
  </conditionalFormatting>
  <conditionalFormatting sqref="N367">
    <cfRule type="expression" dxfId="4616" priority="3413">
      <formula>INDIRECT("K"&amp;ROW())="Office"</formula>
    </cfRule>
    <cfRule type="expression" dxfId="4615" priority="3414">
      <formula>INDIRECT("K"&amp;ROW())="Editor"</formula>
    </cfRule>
    <cfRule type="expression" dxfId="4614" priority="3415">
      <formula>INDIRECT("K"&amp;ROW())="PPP"</formula>
    </cfRule>
    <cfRule type="expression" dxfId="4613" priority="3416">
      <formula>INDIRECT("K"&amp;ROW())="Author"</formula>
    </cfRule>
  </conditionalFormatting>
  <conditionalFormatting sqref="M470">
    <cfRule type="expression" dxfId="4612" priority="3399">
      <formula>INDIRECT("J"&amp;ROW())="Office"</formula>
    </cfRule>
    <cfRule type="expression" dxfId="4611" priority="3400">
      <formula>INDIRECT("J"&amp;ROW())="Editor"</formula>
    </cfRule>
    <cfRule type="expression" dxfId="4610" priority="3401">
      <formula>INDIRECT("J"&amp;ROW())="PPP"</formula>
    </cfRule>
    <cfRule type="expression" dxfId="4609" priority="3402">
      <formula>INDIRECT("J"&amp;ROW())="Author"</formula>
    </cfRule>
    <cfRule type="expression" dxfId="4608" priority="3403">
      <formula>INDIRECT("J"&amp;ROW())="Author"</formula>
    </cfRule>
  </conditionalFormatting>
  <conditionalFormatting sqref="M470">
    <cfRule type="expression" dxfId="4607" priority="3404">
      <formula>INDIRECT("K"&amp;ROW())="Office"</formula>
    </cfRule>
    <cfRule type="expression" dxfId="4606" priority="3405">
      <formula>INDIRECT("K"&amp;ROW())="Editor"</formula>
    </cfRule>
    <cfRule type="expression" dxfId="4605" priority="3406">
      <formula>INDIRECT("K"&amp;ROW())="PPP"</formula>
    </cfRule>
    <cfRule type="expression" dxfId="4604" priority="3407">
      <formula>INDIRECT("K"&amp;ROW())="Author"</formula>
    </cfRule>
  </conditionalFormatting>
  <conditionalFormatting sqref="N470">
    <cfRule type="expression" dxfId="4603" priority="3390">
      <formula>INDIRECT("J"&amp;ROW())="Office"</formula>
    </cfRule>
    <cfRule type="expression" dxfId="4602" priority="3391">
      <formula>INDIRECT("J"&amp;ROW())="Editor"</formula>
    </cfRule>
    <cfRule type="expression" dxfId="4601" priority="3392">
      <formula>INDIRECT("J"&amp;ROW())="PPP"</formula>
    </cfRule>
    <cfRule type="expression" dxfId="4600" priority="3393">
      <formula>INDIRECT("J"&amp;ROW())="Author"</formula>
    </cfRule>
    <cfRule type="expression" dxfId="4599" priority="3394">
      <formula>INDIRECT("J"&amp;ROW())="Author"</formula>
    </cfRule>
  </conditionalFormatting>
  <conditionalFormatting sqref="N470">
    <cfRule type="expression" dxfId="4598" priority="3395">
      <formula>INDIRECT("K"&amp;ROW())="Office"</formula>
    </cfRule>
    <cfRule type="expression" dxfId="4597" priority="3396">
      <formula>INDIRECT("K"&amp;ROW())="Editor"</formula>
    </cfRule>
    <cfRule type="expression" dxfId="4596" priority="3397">
      <formula>INDIRECT("K"&amp;ROW())="PPP"</formula>
    </cfRule>
    <cfRule type="expression" dxfId="4595" priority="3398">
      <formula>INDIRECT("K"&amp;ROW())="Author"</formula>
    </cfRule>
  </conditionalFormatting>
  <conditionalFormatting sqref="M542">
    <cfRule type="expression" dxfId="4594" priority="3381">
      <formula>INDIRECT("J"&amp;ROW())="Office"</formula>
    </cfRule>
    <cfRule type="expression" dxfId="4593" priority="3382">
      <formula>INDIRECT("J"&amp;ROW())="Editor"</formula>
    </cfRule>
    <cfRule type="expression" dxfId="4592" priority="3383">
      <formula>INDIRECT("J"&amp;ROW())="PPP"</formula>
    </cfRule>
    <cfRule type="expression" dxfId="4591" priority="3384">
      <formula>INDIRECT("J"&amp;ROW())="Author"</formula>
    </cfRule>
    <cfRule type="expression" dxfId="4590" priority="3385">
      <formula>INDIRECT("J"&amp;ROW())="Author"</formula>
    </cfRule>
  </conditionalFormatting>
  <conditionalFormatting sqref="M542">
    <cfRule type="expression" dxfId="4589" priority="3386">
      <formula>INDIRECT("K"&amp;ROW())="Office"</formula>
    </cfRule>
    <cfRule type="expression" dxfId="4588" priority="3387">
      <formula>INDIRECT("K"&amp;ROW())="Editor"</formula>
    </cfRule>
    <cfRule type="expression" dxfId="4587" priority="3388">
      <formula>INDIRECT("K"&amp;ROW())="PPP"</formula>
    </cfRule>
    <cfRule type="expression" dxfId="4586" priority="3389">
      <formula>INDIRECT("K"&amp;ROW())="Author"</formula>
    </cfRule>
  </conditionalFormatting>
  <conditionalFormatting sqref="N542">
    <cfRule type="expression" dxfId="4585" priority="3372">
      <formula>INDIRECT("J"&amp;ROW())="Office"</formula>
    </cfRule>
    <cfRule type="expression" dxfId="4584" priority="3373">
      <formula>INDIRECT("J"&amp;ROW())="Editor"</formula>
    </cfRule>
    <cfRule type="expression" dxfId="4583" priority="3374">
      <formula>INDIRECT("J"&amp;ROW())="PPP"</formula>
    </cfRule>
    <cfRule type="expression" dxfId="4582" priority="3375">
      <formula>INDIRECT("J"&amp;ROW())="Author"</formula>
    </cfRule>
    <cfRule type="expression" dxfId="4581" priority="3376">
      <formula>INDIRECT("J"&amp;ROW())="Author"</formula>
    </cfRule>
  </conditionalFormatting>
  <conditionalFormatting sqref="N542">
    <cfRule type="expression" dxfId="4580" priority="3377">
      <formula>INDIRECT("K"&amp;ROW())="Office"</formula>
    </cfRule>
    <cfRule type="expression" dxfId="4579" priority="3378">
      <formula>INDIRECT("K"&amp;ROW())="Editor"</formula>
    </cfRule>
    <cfRule type="expression" dxfId="4578" priority="3379">
      <formula>INDIRECT("K"&amp;ROW())="PPP"</formula>
    </cfRule>
    <cfRule type="expression" dxfId="4577" priority="3380">
      <formula>INDIRECT("K"&amp;ROW())="Author"</formula>
    </cfRule>
  </conditionalFormatting>
  <conditionalFormatting sqref="M604">
    <cfRule type="expression" dxfId="4576" priority="3363">
      <formula>INDIRECT("J"&amp;ROW())="Office"</formula>
    </cfRule>
    <cfRule type="expression" dxfId="4575" priority="3364">
      <formula>INDIRECT("J"&amp;ROW())="Editor"</formula>
    </cfRule>
    <cfRule type="expression" dxfId="4574" priority="3365">
      <formula>INDIRECT("J"&amp;ROW())="PPP"</formula>
    </cfRule>
    <cfRule type="expression" dxfId="4573" priority="3366">
      <formula>INDIRECT("J"&amp;ROW())="Author"</formula>
    </cfRule>
    <cfRule type="expression" dxfId="4572" priority="3367">
      <formula>INDIRECT("J"&amp;ROW())="Author"</formula>
    </cfRule>
  </conditionalFormatting>
  <conditionalFormatting sqref="M604">
    <cfRule type="expression" dxfId="4571" priority="3368">
      <formula>INDIRECT("K"&amp;ROW())="Office"</formula>
    </cfRule>
    <cfRule type="expression" dxfId="4570" priority="3369">
      <formula>INDIRECT("K"&amp;ROW())="Editor"</formula>
    </cfRule>
    <cfRule type="expression" dxfId="4569" priority="3370">
      <formula>INDIRECT("K"&amp;ROW())="PPP"</formula>
    </cfRule>
    <cfRule type="expression" dxfId="4568" priority="3371">
      <formula>INDIRECT("K"&amp;ROW())="Author"</formula>
    </cfRule>
  </conditionalFormatting>
  <conditionalFormatting sqref="N604">
    <cfRule type="expression" dxfId="4567" priority="3354">
      <formula>INDIRECT("J"&amp;ROW())="Office"</formula>
    </cfRule>
    <cfRule type="expression" dxfId="4566" priority="3355">
      <formula>INDIRECT("J"&amp;ROW())="Editor"</formula>
    </cfRule>
    <cfRule type="expression" dxfId="4565" priority="3356">
      <formula>INDIRECT("J"&amp;ROW())="PPP"</formula>
    </cfRule>
    <cfRule type="expression" dxfId="4564" priority="3357">
      <formula>INDIRECT("J"&amp;ROW())="Author"</formula>
    </cfRule>
    <cfRule type="expression" dxfId="4563" priority="3358">
      <formula>INDIRECT("J"&amp;ROW())="Author"</formula>
    </cfRule>
  </conditionalFormatting>
  <conditionalFormatting sqref="N604">
    <cfRule type="expression" dxfId="4562" priority="3359">
      <formula>INDIRECT("K"&amp;ROW())="Office"</formula>
    </cfRule>
    <cfRule type="expression" dxfId="4561" priority="3360">
      <formula>INDIRECT("K"&amp;ROW())="Editor"</formula>
    </cfRule>
    <cfRule type="expression" dxfId="4560" priority="3361">
      <formula>INDIRECT("K"&amp;ROW())="PPP"</formula>
    </cfRule>
    <cfRule type="expression" dxfId="4559" priority="3362">
      <formula>INDIRECT("K"&amp;ROW())="Author"</formula>
    </cfRule>
  </conditionalFormatting>
  <conditionalFormatting sqref="M104">
    <cfRule type="expression" dxfId="4558" priority="3342">
      <formula>INDIRECT("K"&amp;ROW())="Office"</formula>
    </cfRule>
    <cfRule type="expression" dxfId="4557" priority="3343">
      <formula>INDIRECT("K"&amp;ROW())="Editor"</formula>
    </cfRule>
    <cfRule type="expression" dxfId="4556" priority="3344">
      <formula>INDIRECT("K"&amp;ROW())="PPP"</formula>
    </cfRule>
    <cfRule type="expression" dxfId="4555" priority="3345">
      <formula>INDIRECT("K"&amp;ROW())="Author"</formula>
    </cfRule>
  </conditionalFormatting>
  <conditionalFormatting sqref="L104 J104">
    <cfRule type="expression" dxfId="4554" priority="3350">
      <formula>INDIRECT("K"&amp;ROW())="Office"</formula>
    </cfRule>
    <cfRule type="expression" dxfId="4553" priority="3351">
      <formula>INDIRECT("K"&amp;ROW())="Editor"</formula>
    </cfRule>
    <cfRule type="expression" dxfId="4552" priority="3352">
      <formula>INDIRECT("K"&amp;ROW())="PPP"</formula>
    </cfRule>
    <cfRule type="expression" dxfId="4551" priority="3353">
      <formula>INDIRECT("K"&amp;ROW())="Author"</formula>
    </cfRule>
  </conditionalFormatting>
  <conditionalFormatting sqref="C104:I104 K104">
    <cfRule type="expression" dxfId="4550" priority="3346">
      <formula>INDIRECT("K"&amp;ROW())="Office"</formula>
    </cfRule>
    <cfRule type="expression" dxfId="4549" priority="3347">
      <formula>INDIRECT("K"&amp;ROW())="Editor"</formula>
    </cfRule>
    <cfRule type="expression" dxfId="4548" priority="3348">
      <formula>INDIRECT("K"&amp;ROW())="PPP"</formula>
    </cfRule>
    <cfRule type="expression" dxfId="4547" priority="3349">
      <formula>INDIRECT("K"&amp;ROW())="Author"</formula>
    </cfRule>
  </conditionalFormatting>
  <conditionalFormatting sqref="M104">
    <cfRule type="expression" dxfId="4546" priority="3337">
      <formula>INDIRECT("J"&amp;ROW())="Office"</formula>
    </cfRule>
    <cfRule type="expression" dxfId="4545" priority="3338">
      <formula>INDIRECT("J"&amp;ROW())="Editor"</formula>
    </cfRule>
    <cfRule type="expression" dxfId="4544" priority="3339">
      <formula>INDIRECT("J"&amp;ROW())="PPP"</formula>
    </cfRule>
    <cfRule type="expression" dxfId="4543" priority="3340">
      <formula>INDIRECT("J"&amp;ROW())="Author"</formula>
    </cfRule>
    <cfRule type="expression" dxfId="4542" priority="3341">
      <formula>INDIRECT("J"&amp;ROW())="Author"</formula>
    </cfRule>
  </conditionalFormatting>
  <conditionalFormatting sqref="N104">
    <cfRule type="expression" dxfId="4541" priority="3328">
      <formula>INDIRECT("J"&amp;ROW())="Office"</formula>
    </cfRule>
    <cfRule type="expression" dxfId="4540" priority="3329">
      <formula>INDIRECT("J"&amp;ROW())="Editor"</formula>
    </cfRule>
    <cfRule type="expression" dxfId="4539" priority="3330">
      <formula>INDIRECT("J"&amp;ROW())="PPP"</formula>
    </cfRule>
    <cfRule type="expression" dxfId="4538" priority="3331">
      <formula>INDIRECT("J"&amp;ROW())="Author"</formula>
    </cfRule>
    <cfRule type="expression" dxfId="4537" priority="3332">
      <formula>INDIRECT("J"&amp;ROW())="Author"</formula>
    </cfRule>
  </conditionalFormatting>
  <conditionalFormatting sqref="N104">
    <cfRule type="expression" dxfId="4536" priority="3333">
      <formula>INDIRECT("K"&amp;ROW())="Office"</formula>
    </cfRule>
    <cfRule type="expression" dxfId="4535" priority="3334">
      <formula>INDIRECT("K"&amp;ROW())="Editor"</formula>
    </cfRule>
    <cfRule type="expression" dxfId="4534" priority="3335">
      <formula>INDIRECT("K"&amp;ROW())="PPP"</formula>
    </cfRule>
    <cfRule type="expression" dxfId="4533" priority="3336">
      <formula>INDIRECT("K"&amp;ROW())="Author"</formula>
    </cfRule>
  </conditionalFormatting>
  <conditionalFormatting sqref="M103">
    <cfRule type="expression" dxfId="4532" priority="3316">
      <formula>INDIRECT("K"&amp;ROW())="Office"</formula>
    </cfRule>
    <cfRule type="expression" dxfId="4531" priority="3317">
      <formula>INDIRECT("K"&amp;ROW())="Editor"</formula>
    </cfRule>
    <cfRule type="expression" dxfId="4530" priority="3318">
      <formula>INDIRECT("K"&amp;ROW())="PPP"</formula>
    </cfRule>
    <cfRule type="expression" dxfId="4529" priority="3319">
      <formula>INDIRECT("K"&amp;ROW())="Author"</formula>
    </cfRule>
  </conditionalFormatting>
  <conditionalFormatting sqref="L103 J103">
    <cfRule type="expression" dxfId="4528" priority="3324">
      <formula>INDIRECT("K"&amp;ROW())="Office"</formula>
    </cfRule>
    <cfRule type="expression" dxfId="4527" priority="3325">
      <formula>INDIRECT("K"&amp;ROW())="Editor"</formula>
    </cfRule>
    <cfRule type="expression" dxfId="4526" priority="3326">
      <formula>INDIRECT("K"&amp;ROW())="PPP"</formula>
    </cfRule>
    <cfRule type="expression" dxfId="4525" priority="3327">
      <formula>INDIRECT("K"&amp;ROW())="Author"</formula>
    </cfRule>
  </conditionalFormatting>
  <conditionalFormatting sqref="C103:I103 K103">
    <cfRule type="expression" dxfId="4524" priority="3320">
      <formula>INDIRECT("K"&amp;ROW())="Office"</formula>
    </cfRule>
    <cfRule type="expression" dxfId="4523" priority="3321">
      <formula>INDIRECT("K"&amp;ROW())="Editor"</formula>
    </cfRule>
    <cfRule type="expression" dxfId="4522" priority="3322">
      <formula>INDIRECT("K"&amp;ROW())="PPP"</formula>
    </cfRule>
    <cfRule type="expression" dxfId="4521" priority="3323">
      <formula>INDIRECT("K"&amp;ROW())="Author"</formula>
    </cfRule>
  </conditionalFormatting>
  <conditionalFormatting sqref="M103">
    <cfRule type="expression" dxfId="4520" priority="3311">
      <formula>INDIRECT("J"&amp;ROW())="Office"</formula>
    </cfRule>
    <cfRule type="expression" dxfId="4519" priority="3312">
      <formula>INDIRECT("J"&amp;ROW())="Editor"</formula>
    </cfRule>
    <cfRule type="expression" dxfId="4518" priority="3313">
      <formula>INDIRECT("J"&amp;ROW())="PPP"</formula>
    </cfRule>
    <cfRule type="expression" dxfId="4517" priority="3314">
      <formula>INDIRECT("J"&amp;ROW())="Author"</formula>
    </cfRule>
    <cfRule type="expression" dxfId="4516" priority="3315">
      <formula>INDIRECT("J"&amp;ROW())="Author"</formula>
    </cfRule>
  </conditionalFormatting>
  <conditionalFormatting sqref="N103">
    <cfRule type="expression" dxfId="4515" priority="3302">
      <formula>INDIRECT("J"&amp;ROW())="Office"</formula>
    </cfRule>
    <cfRule type="expression" dxfId="4514" priority="3303">
      <formula>INDIRECT("J"&amp;ROW())="Editor"</formula>
    </cfRule>
    <cfRule type="expression" dxfId="4513" priority="3304">
      <formula>INDIRECT("J"&amp;ROW())="PPP"</formula>
    </cfRule>
    <cfRule type="expression" dxfId="4512" priority="3305">
      <formula>INDIRECT("J"&amp;ROW())="Author"</formula>
    </cfRule>
    <cfRule type="expression" dxfId="4511" priority="3306">
      <formula>INDIRECT("J"&amp;ROW())="Author"</formula>
    </cfRule>
  </conditionalFormatting>
  <conditionalFormatting sqref="N103">
    <cfRule type="expression" dxfId="4510" priority="3307">
      <formula>INDIRECT("K"&amp;ROW())="Office"</formula>
    </cfRule>
    <cfRule type="expression" dxfId="4509" priority="3308">
      <formula>INDIRECT("K"&amp;ROW())="Editor"</formula>
    </cfRule>
    <cfRule type="expression" dxfId="4508" priority="3309">
      <formula>INDIRECT("K"&amp;ROW())="PPP"</formula>
    </cfRule>
    <cfRule type="expression" dxfId="4507" priority="3310">
      <formula>INDIRECT("K"&amp;ROW())="Author"</formula>
    </cfRule>
  </conditionalFormatting>
  <conditionalFormatting sqref="M102">
    <cfRule type="expression" dxfId="4506" priority="3290">
      <formula>INDIRECT("K"&amp;ROW())="Office"</formula>
    </cfRule>
    <cfRule type="expression" dxfId="4505" priority="3291">
      <formula>INDIRECT("K"&amp;ROW())="Editor"</formula>
    </cfRule>
    <cfRule type="expression" dxfId="4504" priority="3292">
      <formula>INDIRECT("K"&amp;ROW())="PPP"</formula>
    </cfRule>
    <cfRule type="expression" dxfId="4503" priority="3293">
      <formula>INDIRECT("K"&amp;ROW())="Author"</formula>
    </cfRule>
  </conditionalFormatting>
  <conditionalFormatting sqref="L102 J102">
    <cfRule type="expression" dxfId="4502" priority="3298">
      <formula>INDIRECT("K"&amp;ROW())="Office"</formula>
    </cfRule>
    <cfRule type="expression" dxfId="4501" priority="3299">
      <formula>INDIRECT("K"&amp;ROW())="Editor"</formula>
    </cfRule>
    <cfRule type="expression" dxfId="4500" priority="3300">
      <formula>INDIRECT("K"&amp;ROW())="PPP"</formula>
    </cfRule>
    <cfRule type="expression" dxfId="4499" priority="3301">
      <formula>INDIRECT("K"&amp;ROW())="Author"</formula>
    </cfRule>
  </conditionalFormatting>
  <conditionalFormatting sqref="C102:I102 K102">
    <cfRule type="expression" dxfId="4498" priority="3294">
      <formula>INDIRECT("K"&amp;ROW())="Office"</formula>
    </cfRule>
    <cfRule type="expression" dxfId="4497" priority="3295">
      <formula>INDIRECT("K"&amp;ROW())="Editor"</formula>
    </cfRule>
    <cfRule type="expression" dxfId="4496" priority="3296">
      <formula>INDIRECT("K"&amp;ROW())="PPP"</formula>
    </cfRule>
    <cfRule type="expression" dxfId="4495" priority="3297">
      <formula>INDIRECT("K"&amp;ROW())="Author"</formula>
    </cfRule>
  </conditionalFormatting>
  <conditionalFormatting sqref="M102">
    <cfRule type="expression" dxfId="4494" priority="3285">
      <formula>INDIRECT("J"&amp;ROW())="Office"</formula>
    </cfRule>
    <cfRule type="expression" dxfId="4493" priority="3286">
      <formula>INDIRECT("J"&amp;ROW())="Editor"</formula>
    </cfRule>
    <cfRule type="expression" dxfId="4492" priority="3287">
      <formula>INDIRECT("J"&amp;ROW())="PPP"</formula>
    </cfRule>
    <cfRule type="expression" dxfId="4491" priority="3288">
      <formula>INDIRECT("J"&amp;ROW())="Author"</formula>
    </cfRule>
    <cfRule type="expression" dxfId="4490" priority="3289">
      <formula>INDIRECT("J"&amp;ROW())="Author"</formula>
    </cfRule>
  </conditionalFormatting>
  <conditionalFormatting sqref="N102">
    <cfRule type="expression" dxfId="4489" priority="3276">
      <formula>INDIRECT("J"&amp;ROW())="Office"</formula>
    </cfRule>
    <cfRule type="expression" dxfId="4488" priority="3277">
      <formula>INDIRECT("J"&amp;ROW())="Editor"</formula>
    </cfRule>
    <cfRule type="expression" dxfId="4487" priority="3278">
      <formula>INDIRECT("J"&amp;ROW())="PPP"</formula>
    </cfRule>
    <cfRule type="expression" dxfId="4486" priority="3279">
      <formula>INDIRECT("J"&amp;ROW())="Author"</formula>
    </cfRule>
    <cfRule type="expression" dxfId="4485" priority="3280">
      <formula>INDIRECT("J"&amp;ROW())="Author"</formula>
    </cfRule>
  </conditionalFormatting>
  <conditionalFormatting sqref="N102">
    <cfRule type="expression" dxfId="4484" priority="3281">
      <formula>INDIRECT("K"&amp;ROW())="Office"</formula>
    </cfRule>
    <cfRule type="expression" dxfId="4483" priority="3282">
      <formula>INDIRECT("K"&amp;ROW())="Editor"</formula>
    </cfRule>
    <cfRule type="expression" dxfId="4482" priority="3283">
      <formula>INDIRECT("K"&amp;ROW())="PPP"</formula>
    </cfRule>
    <cfRule type="expression" dxfId="4481" priority="3284">
      <formula>INDIRECT("K"&amp;ROW())="Author"</formula>
    </cfRule>
  </conditionalFormatting>
  <conditionalFormatting sqref="M101">
    <cfRule type="expression" dxfId="4480" priority="3264">
      <formula>INDIRECT("K"&amp;ROW())="Office"</formula>
    </cfRule>
    <cfRule type="expression" dxfId="4479" priority="3265">
      <formula>INDIRECT("K"&amp;ROW())="Editor"</formula>
    </cfRule>
    <cfRule type="expression" dxfId="4478" priority="3266">
      <formula>INDIRECT("K"&amp;ROW())="PPP"</formula>
    </cfRule>
    <cfRule type="expression" dxfId="4477" priority="3267">
      <formula>INDIRECT("K"&amp;ROW())="Author"</formula>
    </cfRule>
  </conditionalFormatting>
  <conditionalFormatting sqref="L101 J101">
    <cfRule type="expression" dxfId="4476" priority="3272">
      <formula>INDIRECT("K"&amp;ROW())="Office"</formula>
    </cfRule>
    <cfRule type="expression" dxfId="4475" priority="3273">
      <formula>INDIRECT("K"&amp;ROW())="Editor"</formula>
    </cfRule>
    <cfRule type="expression" dxfId="4474" priority="3274">
      <formula>INDIRECT("K"&amp;ROW())="PPP"</formula>
    </cfRule>
    <cfRule type="expression" dxfId="4473" priority="3275">
      <formula>INDIRECT("K"&amp;ROW())="Author"</formula>
    </cfRule>
  </conditionalFormatting>
  <conditionalFormatting sqref="C101:I101 K101">
    <cfRule type="expression" dxfId="4472" priority="3268">
      <formula>INDIRECT("K"&amp;ROW())="Office"</formula>
    </cfRule>
    <cfRule type="expression" dxfId="4471" priority="3269">
      <formula>INDIRECT("K"&amp;ROW())="Editor"</formula>
    </cfRule>
    <cfRule type="expression" dxfId="4470" priority="3270">
      <formula>INDIRECT("K"&amp;ROW())="PPP"</formula>
    </cfRule>
    <cfRule type="expression" dxfId="4469" priority="3271">
      <formula>INDIRECT("K"&amp;ROW())="Author"</formula>
    </cfRule>
  </conditionalFormatting>
  <conditionalFormatting sqref="M101">
    <cfRule type="expression" dxfId="4468" priority="3259">
      <formula>INDIRECT("J"&amp;ROW())="Office"</formula>
    </cfRule>
    <cfRule type="expression" dxfId="4467" priority="3260">
      <formula>INDIRECT("J"&amp;ROW())="Editor"</formula>
    </cfRule>
    <cfRule type="expression" dxfId="4466" priority="3261">
      <formula>INDIRECT("J"&amp;ROW())="PPP"</formula>
    </cfRule>
    <cfRule type="expression" dxfId="4465" priority="3262">
      <formula>INDIRECT("J"&amp;ROW())="Author"</formula>
    </cfRule>
    <cfRule type="expression" dxfId="4464" priority="3263">
      <formula>INDIRECT("J"&amp;ROW())="Author"</formula>
    </cfRule>
  </conditionalFormatting>
  <conditionalFormatting sqref="N101">
    <cfRule type="expression" dxfId="4463" priority="3250">
      <formula>INDIRECT("J"&amp;ROW())="Office"</formula>
    </cfRule>
    <cfRule type="expression" dxfId="4462" priority="3251">
      <formula>INDIRECT("J"&amp;ROW())="Editor"</formula>
    </cfRule>
    <cfRule type="expression" dxfId="4461" priority="3252">
      <formula>INDIRECT("J"&amp;ROW())="PPP"</formula>
    </cfRule>
    <cfRule type="expression" dxfId="4460" priority="3253">
      <formula>INDIRECT("J"&amp;ROW())="Author"</formula>
    </cfRule>
    <cfRule type="expression" dxfId="4459" priority="3254">
      <formula>INDIRECT("J"&amp;ROW())="Author"</formula>
    </cfRule>
  </conditionalFormatting>
  <conditionalFormatting sqref="N101">
    <cfRule type="expression" dxfId="4458" priority="3255">
      <formula>INDIRECT("K"&amp;ROW())="Office"</formula>
    </cfRule>
    <cfRule type="expression" dxfId="4457" priority="3256">
      <formula>INDIRECT("K"&amp;ROW())="Editor"</formula>
    </cfRule>
    <cfRule type="expression" dxfId="4456" priority="3257">
      <formula>INDIRECT("K"&amp;ROW())="PPP"</formula>
    </cfRule>
    <cfRule type="expression" dxfId="4455" priority="3258">
      <formula>INDIRECT("K"&amp;ROW())="Author"</formula>
    </cfRule>
  </conditionalFormatting>
  <conditionalFormatting sqref="M100">
    <cfRule type="expression" dxfId="4454" priority="3238">
      <formula>INDIRECT("K"&amp;ROW())="Office"</formula>
    </cfRule>
    <cfRule type="expression" dxfId="4453" priority="3239">
      <formula>INDIRECT("K"&amp;ROW())="Editor"</formula>
    </cfRule>
    <cfRule type="expression" dxfId="4452" priority="3240">
      <formula>INDIRECT("K"&amp;ROW())="PPP"</formula>
    </cfRule>
    <cfRule type="expression" dxfId="4451" priority="3241">
      <formula>INDIRECT("K"&amp;ROW())="Author"</formula>
    </cfRule>
  </conditionalFormatting>
  <conditionalFormatting sqref="L100 J100">
    <cfRule type="expression" dxfId="4450" priority="3246">
      <formula>INDIRECT("K"&amp;ROW())="Office"</formula>
    </cfRule>
    <cfRule type="expression" dxfId="4449" priority="3247">
      <formula>INDIRECT("K"&amp;ROW())="Editor"</formula>
    </cfRule>
    <cfRule type="expression" dxfId="4448" priority="3248">
      <formula>INDIRECT("K"&amp;ROW())="PPP"</formula>
    </cfRule>
    <cfRule type="expression" dxfId="4447" priority="3249">
      <formula>INDIRECT("K"&amp;ROW())="Author"</formula>
    </cfRule>
  </conditionalFormatting>
  <conditionalFormatting sqref="C100:I100 K100">
    <cfRule type="expression" dxfId="4446" priority="3242">
      <formula>INDIRECT("K"&amp;ROW())="Office"</formula>
    </cfRule>
    <cfRule type="expression" dxfId="4445" priority="3243">
      <formula>INDIRECT("K"&amp;ROW())="Editor"</formula>
    </cfRule>
    <cfRule type="expression" dxfId="4444" priority="3244">
      <formula>INDIRECT("K"&amp;ROW())="PPP"</formula>
    </cfRule>
    <cfRule type="expression" dxfId="4443" priority="3245">
      <formula>INDIRECT("K"&amp;ROW())="Author"</formula>
    </cfRule>
  </conditionalFormatting>
  <conditionalFormatting sqref="M100">
    <cfRule type="expression" dxfId="4442" priority="3233">
      <formula>INDIRECT("J"&amp;ROW())="Office"</formula>
    </cfRule>
    <cfRule type="expression" dxfId="4441" priority="3234">
      <formula>INDIRECT("J"&amp;ROW())="Editor"</formula>
    </cfRule>
    <cfRule type="expression" dxfId="4440" priority="3235">
      <formula>INDIRECT("J"&amp;ROW())="PPP"</formula>
    </cfRule>
    <cfRule type="expression" dxfId="4439" priority="3236">
      <formula>INDIRECT("J"&amp;ROW())="Author"</formula>
    </cfRule>
    <cfRule type="expression" dxfId="4438" priority="3237">
      <formula>INDIRECT("J"&amp;ROW())="Author"</formula>
    </cfRule>
  </conditionalFormatting>
  <conditionalFormatting sqref="N100">
    <cfRule type="expression" dxfId="4437" priority="3224">
      <formula>INDIRECT("J"&amp;ROW())="Office"</formula>
    </cfRule>
    <cfRule type="expression" dxfId="4436" priority="3225">
      <formula>INDIRECT("J"&amp;ROW())="Editor"</formula>
    </cfRule>
    <cfRule type="expression" dxfId="4435" priority="3226">
      <formula>INDIRECT("J"&amp;ROW())="PPP"</formula>
    </cfRule>
    <cfRule type="expression" dxfId="4434" priority="3227">
      <formula>INDIRECT("J"&amp;ROW())="Author"</formula>
    </cfRule>
    <cfRule type="expression" dxfId="4433" priority="3228">
      <formula>INDIRECT("J"&amp;ROW())="Author"</formula>
    </cfRule>
  </conditionalFormatting>
  <conditionalFormatting sqref="N100">
    <cfRule type="expression" dxfId="4432" priority="3229">
      <formula>INDIRECT("K"&amp;ROW())="Office"</formula>
    </cfRule>
    <cfRule type="expression" dxfId="4431" priority="3230">
      <formula>INDIRECT("K"&amp;ROW())="Editor"</formula>
    </cfRule>
    <cfRule type="expression" dxfId="4430" priority="3231">
      <formula>INDIRECT("K"&amp;ROW())="PPP"</formula>
    </cfRule>
    <cfRule type="expression" dxfId="4429" priority="3232">
      <formula>INDIRECT("K"&amp;ROW())="Author"</formula>
    </cfRule>
  </conditionalFormatting>
  <conditionalFormatting sqref="M99">
    <cfRule type="expression" dxfId="4428" priority="3212">
      <formula>INDIRECT("K"&amp;ROW())="Office"</formula>
    </cfRule>
    <cfRule type="expression" dxfId="4427" priority="3213">
      <formula>INDIRECT("K"&amp;ROW())="Editor"</formula>
    </cfRule>
    <cfRule type="expression" dxfId="4426" priority="3214">
      <formula>INDIRECT("K"&amp;ROW())="PPP"</formula>
    </cfRule>
    <cfRule type="expression" dxfId="4425" priority="3215">
      <formula>INDIRECT("K"&amp;ROW())="Author"</formula>
    </cfRule>
  </conditionalFormatting>
  <conditionalFormatting sqref="L99 J99">
    <cfRule type="expression" dxfId="4424" priority="3220">
      <formula>INDIRECT("K"&amp;ROW())="Office"</formula>
    </cfRule>
    <cfRule type="expression" dxfId="4423" priority="3221">
      <formula>INDIRECT("K"&amp;ROW())="Editor"</formula>
    </cfRule>
    <cfRule type="expression" dxfId="4422" priority="3222">
      <formula>INDIRECT("K"&amp;ROW())="PPP"</formula>
    </cfRule>
    <cfRule type="expression" dxfId="4421" priority="3223">
      <formula>INDIRECT("K"&amp;ROW())="Author"</formula>
    </cfRule>
  </conditionalFormatting>
  <conditionalFormatting sqref="C99:I99 K99">
    <cfRule type="expression" dxfId="4420" priority="3216">
      <formula>INDIRECT("K"&amp;ROW())="Office"</formula>
    </cfRule>
    <cfRule type="expression" dxfId="4419" priority="3217">
      <formula>INDIRECT("K"&amp;ROW())="Editor"</formula>
    </cfRule>
    <cfRule type="expression" dxfId="4418" priority="3218">
      <formula>INDIRECT("K"&amp;ROW())="PPP"</formula>
    </cfRule>
    <cfRule type="expression" dxfId="4417" priority="3219">
      <formula>INDIRECT("K"&amp;ROW())="Author"</formula>
    </cfRule>
  </conditionalFormatting>
  <conditionalFormatting sqref="M99">
    <cfRule type="expression" dxfId="4416" priority="3207">
      <formula>INDIRECT("J"&amp;ROW())="Office"</formula>
    </cfRule>
    <cfRule type="expression" dxfId="4415" priority="3208">
      <formula>INDIRECT("J"&amp;ROW())="Editor"</formula>
    </cfRule>
    <cfRule type="expression" dxfId="4414" priority="3209">
      <formula>INDIRECT("J"&amp;ROW())="PPP"</formula>
    </cfRule>
    <cfRule type="expression" dxfId="4413" priority="3210">
      <formula>INDIRECT("J"&amp;ROW())="Author"</formula>
    </cfRule>
    <cfRule type="expression" dxfId="4412" priority="3211">
      <formula>INDIRECT("J"&amp;ROW())="Author"</formula>
    </cfRule>
  </conditionalFormatting>
  <conditionalFormatting sqref="N99">
    <cfRule type="expression" dxfId="4411" priority="3198">
      <formula>INDIRECT("J"&amp;ROW())="Office"</formula>
    </cfRule>
    <cfRule type="expression" dxfId="4410" priority="3199">
      <formula>INDIRECT("J"&amp;ROW())="Editor"</formula>
    </cfRule>
    <cfRule type="expression" dxfId="4409" priority="3200">
      <formula>INDIRECT("J"&amp;ROW())="PPP"</formula>
    </cfRule>
    <cfRule type="expression" dxfId="4408" priority="3201">
      <formula>INDIRECT("J"&amp;ROW())="Author"</formula>
    </cfRule>
    <cfRule type="expression" dxfId="4407" priority="3202">
      <formula>INDIRECT("J"&amp;ROW())="Author"</formula>
    </cfRule>
  </conditionalFormatting>
  <conditionalFormatting sqref="N99">
    <cfRule type="expression" dxfId="4406" priority="3203">
      <formula>INDIRECT("K"&amp;ROW())="Office"</formula>
    </cfRule>
    <cfRule type="expression" dxfId="4405" priority="3204">
      <formula>INDIRECT("K"&amp;ROW())="Editor"</formula>
    </cfRule>
    <cfRule type="expression" dxfId="4404" priority="3205">
      <formula>INDIRECT("K"&amp;ROW())="PPP"</formula>
    </cfRule>
    <cfRule type="expression" dxfId="4403" priority="3206">
      <formula>INDIRECT("K"&amp;ROW())="Author"</formula>
    </cfRule>
  </conditionalFormatting>
  <conditionalFormatting sqref="M98">
    <cfRule type="expression" dxfId="4402" priority="3186">
      <formula>INDIRECT("K"&amp;ROW())="Office"</formula>
    </cfRule>
    <cfRule type="expression" dxfId="4401" priority="3187">
      <formula>INDIRECT("K"&amp;ROW())="Editor"</formula>
    </cfRule>
    <cfRule type="expression" dxfId="4400" priority="3188">
      <formula>INDIRECT("K"&amp;ROW())="PPP"</formula>
    </cfRule>
    <cfRule type="expression" dxfId="4399" priority="3189">
      <formula>INDIRECT("K"&amp;ROW())="Author"</formula>
    </cfRule>
  </conditionalFormatting>
  <conditionalFormatting sqref="L98 J98">
    <cfRule type="expression" dxfId="4398" priority="3194">
      <formula>INDIRECT("K"&amp;ROW())="Office"</formula>
    </cfRule>
    <cfRule type="expression" dxfId="4397" priority="3195">
      <formula>INDIRECT("K"&amp;ROW())="Editor"</formula>
    </cfRule>
    <cfRule type="expression" dxfId="4396" priority="3196">
      <formula>INDIRECT("K"&amp;ROW())="PPP"</formula>
    </cfRule>
    <cfRule type="expression" dxfId="4395" priority="3197">
      <formula>INDIRECT("K"&amp;ROW())="Author"</formula>
    </cfRule>
  </conditionalFormatting>
  <conditionalFormatting sqref="C98:I98 K98">
    <cfRule type="expression" dxfId="4394" priority="3190">
      <formula>INDIRECT("K"&amp;ROW())="Office"</formula>
    </cfRule>
    <cfRule type="expression" dxfId="4393" priority="3191">
      <formula>INDIRECT("K"&amp;ROW())="Editor"</formula>
    </cfRule>
    <cfRule type="expression" dxfId="4392" priority="3192">
      <formula>INDIRECT("K"&amp;ROW())="PPP"</formula>
    </cfRule>
    <cfRule type="expression" dxfId="4391" priority="3193">
      <formula>INDIRECT("K"&amp;ROW())="Author"</formula>
    </cfRule>
  </conditionalFormatting>
  <conditionalFormatting sqref="M98">
    <cfRule type="expression" dxfId="4390" priority="3181">
      <formula>INDIRECT("J"&amp;ROW())="Office"</formula>
    </cfRule>
    <cfRule type="expression" dxfId="4389" priority="3182">
      <formula>INDIRECT("J"&amp;ROW())="Editor"</formula>
    </cfRule>
    <cfRule type="expression" dxfId="4388" priority="3183">
      <formula>INDIRECT("J"&amp;ROW())="PPP"</formula>
    </cfRule>
    <cfRule type="expression" dxfId="4387" priority="3184">
      <formula>INDIRECT("J"&amp;ROW())="Author"</formula>
    </cfRule>
    <cfRule type="expression" dxfId="4386" priority="3185">
      <formula>INDIRECT("J"&amp;ROW())="Author"</formula>
    </cfRule>
  </conditionalFormatting>
  <conditionalFormatting sqref="N98">
    <cfRule type="expression" dxfId="4385" priority="3172">
      <formula>INDIRECT("J"&amp;ROW())="Office"</formula>
    </cfRule>
    <cfRule type="expression" dxfId="4384" priority="3173">
      <formula>INDIRECT("J"&amp;ROW())="Editor"</formula>
    </cfRule>
    <cfRule type="expression" dxfId="4383" priority="3174">
      <formula>INDIRECT("J"&amp;ROW())="PPP"</formula>
    </cfRule>
    <cfRule type="expression" dxfId="4382" priority="3175">
      <formula>INDIRECT("J"&amp;ROW())="Author"</formula>
    </cfRule>
    <cfRule type="expression" dxfId="4381" priority="3176">
      <formula>INDIRECT("J"&amp;ROW())="Author"</formula>
    </cfRule>
  </conditionalFormatting>
  <conditionalFormatting sqref="N98">
    <cfRule type="expression" dxfId="4380" priority="3177">
      <formula>INDIRECT("K"&amp;ROW())="Office"</formula>
    </cfRule>
    <cfRule type="expression" dxfId="4379" priority="3178">
      <formula>INDIRECT("K"&amp;ROW())="Editor"</formula>
    </cfRule>
    <cfRule type="expression" dxfId="4378" priority="3179">
      <formula>INDIRECT("K"&amp;ROW())="PPP"</formula>
    </cfRule>
    <cfRule type="expression" dxfId="4377" priority="3180">
      <formula>INDIRECT("K"&amp;ROW())="Author"</formula>
    </cfRule>
  </conditionalFormatting>
  <conditionalFormatting sqref="M97">
    <cfRule type="expression" dxfId="4376" priority="3160">
      <formula>INDIRECT("K"&amp;ROW())="Office"</formula>
    </cfRule>
    <cfRule type="expression" dxfId="4375" priority="3161">
      <formula>INDIRECT("K"&amp;ROW())="Editor"</formula>
    </cfRule>
    <cfRule type="expression" dxfId="4374" priority="3162">
      <formula>INDIRECT("K"&amp;ROW())="PPP"</formula>
    </cfRule>
    <cfRule type="expression" dxfId="4373" priority="3163">
      <formula>INDIRECT("K"&amp;ROW())="Author"</formula>
    </cfRule>
  </conditionalFormatting>
  <conditionalFormatting sqref="L97 J97">
    <cfRule type="expression" dxfId="4372" priority="3168">
      <formula>INDIRECT("K"&amp;ROW())="Office"</formula>
    </cfRule>
    <cfRule type="expression" dxfId="4371" priority="3169">
      <formula>INDIRECT("K"&amp;ROW())="Editor"</formula>
    </cfRule>
    <cfRule type="expression" dxfId="4370" priority="3170">
      <formula>INDIRECT("K"&amp;ROW())="PPP"</formula>
    </cfRule>
    <cfRule type="expression" dxfId="4369" priority="3171">
      <formula>INDIRECT("K"&amp;ROW())="Author"</formula>
    </cfRule>
  </conditionalFormatting>
  <conditionalFormatting sqref="C97:I97 K97">
    <cfRule type="expression" dxfId="4368" priority="3164">
      <formula>INDIRECT("K"&amp;ROW())="Office"</formula>
    </cfRule>
    <cfRule type="expression" dxfId="4367" priority="3165">
      <formula>INDIRECT("K"&amp;ROW())="Editor"</formula>
    </cfRule>
    <cfRule type="expression" dxfId="4366" priority="3166">
      <formula>INDIRECT("K"&amp;ROW())="PPP"</formula>
    </cfRule>
    <cfRule type="expression" dxfId="4365" priority="3167">
      <formula>INDIRECT("K"&amp;ROW())="Author"</formula>
    </cfRule>
  </conditionalFormatting>
  <conditionalFormatting sqref="M97">
    <cfRule type="expression" dxfId="4364" priority="3155">
      <formula>INDIRECT("J"&amp;ROW())="Office"</formula>
    </cfRule>
    <cfRule type="expression" dxfId="4363" priority="3156">
      <formula>INDIRECT("J"&amp;ROW())="Editor"</formula>
    </cfRule>
    <cfRule type="expression" dxfId="4362" priority="3157">
      <formula>INDIRECT("J"&amp;ROW())="PPP"</formula>
    </cfRule>
    <cfRule type="expression" dxfId="4361" priority="3158">
      <formula>INDIRECT("J"&amp;ROW())="Author"</formula>
    </cfRule>
    <cfRule type="expression" dxfId="4360" priority="3159">
      <formula>INDIRECT("J"&amp;ROW())="Author"</formula>
    </cfRule>
  </conditionalFormatting>
  <conditionalFormatting sqref="N97">
    <cfRule type="expression" dxfId="4359" priority="3146">
      <formula>INDIRECT("J"&amp;ROW())="Office"</formula>
    </cfRule>
    <cfRule type="expression" dxfId="4358" priority="3147">
      <formula>INDIRECT("J"&amp;ROW())="Editor"</formula>
    </cfRule>
    <cfRule type="expression" dxfId="4357" priority="3148">
      <formula>INDIRECT("J"&amp;ROW())="PPP"</formula>
    </cfRule>
    <cfRule type="expression" dxfId="4356" priority="3149">
      <formula>INDIRECT("J"&amp;ROW())="Author"</formula>
    </cfRule>
    <cfRule type="expression" dxfId="4355" priority="3150">
      <formula>INDIRECT("J"&amp;ROW())="Author"</formula>
    </cfRule>
  </conditionalFormatting>
  <conditionalFormatting sqref="N97">
    <cfRule type="expression" dxfId="4354" priority="3151">
      <formula>INDIRECT("K"&amp;ROW())="Office"</formula>
    </cfRule>
    <cfRule type="expression" dxfId="4353" priority="3152">
      <formula>INDIRECT("K"&amp;ROW())="Editor"</formula>
    </cfRule>
    <cfRule type="expression" dxfId="4352" priority="3153">
      <formula>INDIRECT("K"&amp;ROW())="PPP"</formula>
    </cfRule>
    <cfRule type="expression" dxfId="4351" priority="3154">
      <formula>INDIRECT("K"&amp;ROW())="Author"</formula>
    </cfRule>
  </conditionalFormatting>
  <conditionalFormatting sqref="M96">
    <cfRule type="expression" dxfId="4350" priority="3134">
      <formula>INDIRECT("K"&amp;ROW())="Office"</formula>
    </cfRule>
    <cfRule type="expression" dxfId="4349" priority="3135">
      <formula>INDIRECT("K"&amp;ROW())="Editor"</formula>
    </cfRule>
    <cfRule type="expression" dxfId="4348" priority="3136">
      <formula>INDIRECT("K"&amp;ROW())="PPP"</formula>
    </cfRule>
    <cfRule type="expression" dxfId="4347" priority="3137">
      <formula>INDIRECT("K"&amp;ROW())="Author"</formula>
    </cfRule>
  </conditionalFormatting>
  <conditionalFormatting sqref="L96 J96">
    <cfRule type="expression" dxfId="4346" priority="3142">
      <formula>INDIRECT("K"&amp;ROW())="Office"</formula>
    </cfRule>
    <cfRule type="expression" dxfId="4345" priority="3143">
      <formula>INDIRECT("K"&amp;ROW())="Editor"</formula>
    </cfRule>
    <cfRule type="expression" dxfId="4344" priority="3144">
      <formula>INDIRECT("K"&amp;ROW())="PPP"</formula>
    </cfRule>
    <cfRule type="expression" dxfId="4343" priority="3145">
      <formula>INDIRECT("K"&amp;ROW())="Author"</formula>
    </cfRule>
  </conditionalFormatting>
  <conditionalFormatting sqref="C96:I96 K96">
    <cfRule type="expression" dxfId="4342" priority="3138">
      <formula>INDIRECT("K"&amp;ROW())="Office"</formula>
    </cfRule>
    <cfRule type="expression" dxfId="4341" priority="3139">
      <formula>INDIRECT("K"&amp;ROW())="Editor"</formula>
    </cfRule>
    <cfRule type="expression" dxfId="4340" priority="3140">
      <formula>INDIRECT("K"&amp;ROW())="PPP"</formula>
    </cfRule>
    <cfRule type="expression" dxfId="4339" priority="3141">
      <formula>INDIRECT("K"&amp;ROW())="Author"</formula>
    </cfRule>
  </conditionalFormatting>
  <conditionalFormatting sqref="M96">
    <cfRule type="expression" dxfId="4338" priority="3129">
      <formula>INDIRECT("J"&amp;ROW())="Office"</formula>
    </cfRule>
    <cfRule type="expression" dxfId="4337" priority="3130">
      <formula>INDIRECT("J"&amp;ROW())="Editor"</formula>
    </cfRule>
    <cfRule type="expression" dxfId="4336" priority="3131">
      <formula>INDIRECT("J"&amp;ROW())="PPP"</formula>
    </cfRule>
    <cfRule type="expression" dxfId="4335" priority="3132">
      <formula>INDIRECT("J"&amp;ROW())="Author"</formula>
    </cfRule>
    <cfRule type="expression" dxfId="4334" priority="3133">
      <formula>INDIRECT("J"&amp;ROW())="Author"</formula>
    </cfRule>
  </conditionalFormatting>
  <conditionalFormatting sqref="N96">
    <cfRule type="expression" dxfId="4333" priority="3120">
      <formula>INDIRECT("J"&amp;ROW())="Office"</formula>
    </cfRule>
    <cfRule type="expression" dxfId="4332" priority="3121">
      <formula>INDIRECT("J"&amp;ROW())="Editor"</formula>
    </cfRule>
    <cfRule type="expression" dxfId="4331" priority="3122">
      <formula>INDIRECT("J"&amp;ROW())="PPP"</formula>
    </cfRule>
    <cfRule type="expression" dxfId="4330" priority="3123">
      <formula>INDIRECT("J"&amp;ROW())="Author"</formula>
    </cfRule>
    <cfRule type="expression" dxfId="4329" priority="3124">
      <formula>INDIRECT("J"&amp;ROW())="Author"</formula>
    </cfRule>
  </conditionalFormatting>
  <conditionalFormatting sqref="N96">
    <cfRule type="expression" dxfId="4328" priority="3125">
      <formula>INDIRECT("K"&amp;ROW())="Office"</formula>
    </cfRule>
    <cfRule type="expression" dxfId="4327" priority="3126">
      <formula>INDIRECT("K"&amp;ROW())="Editor"</formula>
    </cfRule>
    <cfRule type="expression" dxfId="4326" priority="3127">
      <formula>INDIRECT("K"&amp;ROW())="PPP"</formula>
    </cfRule>
    <cfRule type="expression" dxfId="4325" priority="3128">
      <formula>INDIRECT("K"&amp;ROW())="Author"</formula>
    </cfRule>
  </conditionalFormatting>
  <conditionalFormatting sqref="M95">
    <cfRule type="expression" dxfId="4324" priority="3108">
      <formula>INDIRECT("K"&amp;ROW())="Office"</formula>
    </cfRule>
    <cfRule type="expression" dxfId="4323" priority="3109">
      <formula>INDIRECT("K"&amp;ROW())="Editor"</formula>
    </cfRule>
    <cfRule type="expression" dxfId="4322" priority="3110">
      <formula>INDIRECT("K"&amp;ROW())="PPP"</formula>
    </cfRule>
    <cfRule type="expression" dxfId="4321" priority="3111">
      <formula>INDIRECT("K"&amp;ROW())="Author"</formula>
    </cfRule>
  </conditionalFormatting>
  <conditionalFormatting sqref="L95 J95">
    <cfRule type="expression" dxfId="4320" priority="3116">
      <formula>INDIRECT("K"&amp;ROW())="Office"</formula>
    </cfRule>
    <cfRule type="expression" dxfId="4319" priority="3117">
      <formula>INDIRECT("K"&amp;ROW())="Editor"</formula>
    </cfRule>
    <cfRule type="expression" dxfId="4318" priority="3118">
      <formula>INDIRECT("K"&amp;ROW())="PPP"</formula>
    </cfRule>
    <cfRule type="expression" dxfId="4317" priority="3119">
      <formula>INDIRECT("K"&amp;ROW())="Author"</formula>
    </cfRule>
  </conditionalFormatting>
  <conditionalFormatting sqref="C95:I95 K95">
    <cfRule type="expression" dxfId="4316" priority="3112">
      <formula>INDIRECT("K"&amp;ROW())="Office"</formula>
    </cfRule>
    <cfRule type="expression" dxfId="4315" priority="3113">
      <formula>INDIRECT("K"&amp;ROW())="Editor"</formula>
    </cfRule>
    <cfRule type="expression" dxfId="4314" priority="3114">
      <formula>INDIRECT("K"&amp;ROW())="PPP"</formula>
    </cfRule>
    <cfRule type="expression" dxfId="4313" priority="3115">
      <formula>INDIRECT("K"&amp;ROW())="Author"</formula>
    </cfRule>
  </conditionalFormatting>
  <conditionalFormatting sqref="M95">
    <cfRule type="expression" dxfId="4312" priority="3103">
      <formula>INDIRECT("J"&amp;ROW())="Office"</formula>
    </cfRule>
    <cfRule type="expression" dxfId="4311" priority="3104">
      <formula>INDIRECT("J"&amp;ROW())="Editor"</formula>
    </cfRule>
    <cfRule type="expression" dxfId="4310" priority="3105">
      <formula>INDIRECT("J"&amp;ROW())="PPP"</formula>
    </cfRule>
    <cfRule type="expression" dxfId="4309" priority="3106">
      <formula>INDIRECT("J"&amp;ROW())="Author"</formula>
    </cfRule>
    <cfRule type="expression" dxfId="4308" priority="3107">
      <formula>INDIRECT("J"&amp;ROW())="Author"</formula>
    </cfRule>
  </conditionalFormatting>
  <conditionalFormatting sqref="N95">
    <cfRule type="expression" dxfId="4307" priority="3094">
      <formula>INDIRECT("J"&amp;ROW())="Office"</formula>
    </cfRule>
    <cfRule type="expression" dxfId="4306" priority="3095">
      <formula>INDIRECT("J"&amp;ROW())="Editor"</formula>
    </cfRule>
    <cfRule type="expression" dxfId="4305" priority="3096">
      <formula>INDIRECT("J"&amp;ROW())="PPP"</formula>
    </cfRule>
    <cfRule type="expression" dxfId="4304" priority="3097">
      <formula>INDIRECT("J"&amp;ROW())="Author"</formula>
    </cfRule>
    <cfRule type="expression" dxfId="4303" priority="3098">
      <formula>INDIRECT("J"&amp;ROW())="Author"</formula>
    </cfRule>
  </conditionalFormatting>
  <conditionalFormatting sqref="N95">
    <cfRule type="expression" dxfId="4302" priority="3099">
      <formula>INDIRECT("K"&amp;ROW())="Office"</formula>
    </cfRule>
    <cfRule type="expression" dxfId="4301" priority="3100">
      <formula>INDIRECT("K"&amp;ROW())="Editor"</formula>
    </cfRule>
    <cfRule type="expression" dxfId="4300" priority="3101">
      <formula>INDIRECT("K"&amp;ROW())="PPP"</formula>
    </cfRule>
    <cfRule type="expression" dxfId="4299" priority="3102">
      <formula>INDIRECT("K"&amp;ROW())="Author"</formula>
    </cfRule>
  </conditionalFormatting>
  <conditionalFormatting sqref="M94">
    <cfRule type="expression" dxfId="4298" priority="3082">
      <formula>INDIRECT("K"&amp;ROW())="Office"</formula>
    </cfRule>
    <cfRule type="expression" dxfId="4297" priority="3083">
      <formula>INDIRECT("K"&amp;ROW())="Editor"</formula>
    </cfRule>
    <cfRule type="expression" dxfId="4296" priority="3084">
      <formula>INDIRECT("K"&amp;ROW())="PPP"</formula>
    </cfRule>
    <cfRule type="expression" dxfId="4295" priority="3085">
      <formula>INDIRECT("K"&amp;ROW())="Author"</formula>
    </cfRule>
  </conditionalFormatting>
  <conditionalFormatting sqref="L94 J94">
    <cfRule type="expression" dxfId="4294" priority="3090">
      <formula>INDIRECT("K"&amp;ROW())="Office"</formula>
    </cfRule>
    <cfRule type="expression" dxfId="4293" priority="3091">
      <formula>INDIRECT("K"&amp;ROW())="Editor"</formula>
    </cfRule>
    <cfRule type="expression" dxfId="4292" priority="3092">
      <formula>INDIRECT("K"&amp;ROW())="PPP"</formula>
    </cfRule>
    <cfRule type="expression" dxfId="4291" priority="3093">
      <formula>INDIRECT("K"&amp;ROW())="Author"</formula>
    </cfRule>
  </conditionalFormatting>
  <conditionalFormatting sqref="C94:I94 K94">
    <cfRule type="expression" dxfId="4290" priority="3086">
      <formula>INDIRECT("K"&amp;ROW())="Office"</formula>
    </cfRule>
    <cfRule type="expression" dxfId="4289" priority="3087">
      <formula>INDIRECT("K"&amp;ROW())="Editor"</formula>
    </cfRule>
    <cfRule type="expression" dxfId="4288" priority="3088">
      <formula>INDIRECT("K"&amp;ROW())="PPP"</formula>
    </cfRule>
    <cfRule type="expression" dxfId="4287" priority="3089">
      <formula>INDIRECT("K"&amp;ROW())="Author"</formula>
    </cfRule>
  </conditionalFormatting>
  <conditionalFormatting sqref="M94">
    <cfRule type="expression" dxfId="4286" priority="3077">
      <formula>INDIRECT("J"&amp;ROW())="Office"</formula>
    </cfRule>
    <cfRule type="expression" dxfId="4285" priority="3078">
      <formula>INDIRECT("J"&amp;ROW())="Editor"</formula>
    </cfRule>
    <cfRule type="expression" dxfId="4284" priority="3079">
      <formula>INDIRECT("J"&amp;ROW())="PPP"</formula>
    </cfRule>
    <cfRule type="expression" dxfId="4283" priority="3080">
      <formula>INDIRECT("J"&amp;ROW())="Author"</formula>
    </cfRule>
    <cfRule type="expression" dxfId="4282" priority="3081">
      <formula>INDIRECT("J"&amp;ROW())="Author"</formula>
    </cfRule>
  </conditionalFormatting>
  <conditionalFormatting sqref="N94">
    <cfRule type="expression" dxfId="4281" priority="3068">
      <formula>INDIRECT("J"&amp;ROW())="Office"</formula>
    </cfRule>
    <cfRule type="expression" dxfId="4280" priority="3069">
      <formula>INDIRECT("J"&amp;ROW())="Editor"</formula>
    </cfRule>
    <cfRule type="expression" dxfId="4279" priority="3070">
      <formula>INDIRECT("J"&amp;ROW())="PPP"</formula>
    </cfRule>
    <cfRule type="expression" dxfId="4278" priority="3071">
      <formula>INDIRECT("J"&amp;ROW())="Author"</formula>
    </cfRule>
    <cfRule type="expression" dxfId="4277" priority="3072">
      <formula>INDIRECT("J"&amp;ROW())="Author"</formula>
    </cfRule>
  </conditionalFormatting>
  <conditionalFormatting sqref="N94">
    <cfRule type="expression" dxfId="4276" priority="3073">
      <formula>INDIRECT("K"&amp;ROW())="Office"</formula>
    </cfRule>
    <cfRule type="expression" dxfId="4275" priority="3074">
      <formula>INDIRECT("K"&amp;ROW())="Editor"</formula>
    </cfRule>
    <cfRule type="expression" dxfId="4274" priority="3075">
      <formula>INDIRECT("K"&amp;ROW())="PPP"</formula>
    </cfRule>
    <cfRule type="expression" dxfId="4273" priority="3076">
      <formula>INDIRECT("K"&amp;ROW())="Author"</formula>
    </cfRule>
  </conditionalFormatting>
  <conditionalFormatting sqref="M93">
    <cfRule type="expression" dxfId="4272" priority="3056">
      <formula>INDIRECT("K"&amp;ROW())="Office"</formula>
    </cfRule>
    <cfRule type="expression" dxfId="4271" priority="3057">
      <formula>INDIRECT("K"&amp;ROW())="Editor"</formula>
    </cfRule>
    <cfRule type="expression" dxfId="4270" priority="3058">
      <formula>INDIRECT("K"&amp;ROW())="PPP"</formula>
    </cfRule>
    <cfRule type="expression" dxfId="4269" priority="3059">
      <formula>INDIRECT("K"&amp;ROW())="Author"</formula>
    </cfRule>
  </conditionalFormatting>
  <conditionalFormatting sqref="L93 J93">
    <cfRule type="expression" dxfId="4268" priority="3064">
      <formula>INDIRECT("K"&amp;ROW())="Office"</formula>
    </cfRule>
    <cfRule type="expression" dxfId="4267" priority="3065">
      <formula>INDIRECT("K"&amp;ROW())="Editor"</formula>
    </cfRule>
    <cfRule type="expression" dxfId="4266" priority="3066">
      <formula>INDIRECT("K"&amp;ROW())="PPP"</formula>
    </cfRule>
    <cfRule type="expression" dxfId="4265" priority="3067">
      <formula>INDIRECT("K"&amp;ROW())="Author"</formula>
    </cfRule>
  </conditionalFormatting>
  <conditionalFormatting sqref="C93:I93 K93">
    <cfRule type="expression" dxfId="4264" priority="3060">
      <formula>INDIRECT("K"&amp;ROW())="Office"</formula>
    </cfRule>
    <cfRule type="expression" dxfId="4263" priority="3061">
      <formula>INDIRECT("K"&amp;ROW())="Editor"</formula>
    </cfRule>
    <cfRule type="expression" dxfId="4262" priority="3062">
      <formula>INDIRECT("K"&amp;ROW())="PPP"</formula>
    </cfRule>
    <cfRule type="expression" dxfId="4261" priority="3063">
      <formula>INDIRECT("K"&amp;ROW())="Author"</formula>
    </cfRule>
  </conditionalFormatting>
  <conditionalFormatting sqref="M93">
    <cfRule type="expression" dxfId="4260" priority="3051">
      <formula>INDIRECT("J"&amp;ROW())="Office"</formula>
    </cfRule>
    <cfRule type="expression" dxfId="4259" priority="3052">
      <formula>INDIRECT("J"&amp;ROW())="Editor"</formula>
    </cfRule>
    <cfRule type="expression" dxfId="4258" priority="3053">
      <formula>INDIRECT("J"&amp;ROW())="PPP"</formula>
    </cfRule>
    <cfRule type="expression" dxfId="4257" priority="3054">
      <formula>INDIRECT("J"&amp;ROW())="Author"</formula>
    </cfRule>
    <cfRule type="expression" dxfId="4256" priority="3055">
      <formula>INDIRECT("J"&amp;ROW())="Author"</formula>
    </cfRule>
  </conditionalFormatting>
  <conditionalFormatting sqref="N93">
    <cfRule type="expression" dxfId="4255" priority="3042">
      <formula>INDIRECT("J"&amp;ROW())="Office"</formula>
    </cfRule>
    <cfRule type="expression" dxfId="4254" priority="3043">
      <formula>INDIRECT("J"&amp;ROW())="Editor"</formula>
    </cfRule>
    <cfRule type="expression" dxfId="4253" priority="3044">
      <formula>INDIRECT("J"&amp;ROW())="PPP"</formula>
    </cfRule>
    <cfRule type="expression" dxfId="4252" priority="3045">
      <formula>INDIRECT("J"&amp;ROW())="Author"</formula>
    </cfRule>
    <cfRule type="expression" dxfId="4251" priority="3046">
      <formula>INDIRECT("J"&amp;ROW())="Author"</formula>
    </cfRule>
  </conditionalFormatting>
  <conditionalFormatting sqref="N93">
    <cfRule type="expression" dxfId="4250" priority="3047">
      <formula>INDIRECT("K"&amp;ROW())="Office"</formula>
    </cfRule>
    <cfRule type="expression" dxfId="4249" priority="3048">
      <formula>INDIRECT("K"&amp;ROW())="Editor"</formula>
    </cfRule>
    <cfRule type="expression" dxfId="4248" priority="3049">
      <formula>INDIRECT("K"&amp;ROW())="PPP"</formula>
    </cfRule>
    <cfRule type="expression" dxfId="4247" priority="3050">
      <formula>INDIRECT("K"&amp;ROW())="Author"</formula>
    </cfRule>
  </conditionalFormatting>
  <conditionalFormatting sqref="M92">
    <cfRule type="expression" dxfId="4246" priority="3030">
      <formula>INDIRECT("K"&amp;ROW())="Office"</formula>
    </cfRule>
    <cfRule type="expression" dxfId="4245" priority="3031">
      <formula>INDIRECT("K"&amp;ROW())="Editor"</formula>
    </cfRule>
    <cfRule type="expression" dxfId="4244" priority="3032">
      <formula>INDIRECT("K"&amp;ROW())="PPP"</formula>
    </cfRule>
    <cfRule type="expression" dxfId="4243" priority="3033">
      <formula>INDIRECT("K"&amp;ROW())="Author"</formula>
    </cfRule>
  </conditionalFormatting>
  <conditionalFormatting sqref="L92 J92">
    <cfRule type="expression" dxfId="4242" priority="3038">
      <formula>INDIRECT("K"&amp;ROW())="Office"</formula>
    </cfRule>
    <cfRule type="expression" dxfId="4241" priority="3039">
      <formula>INDIRECT("K"&amp;ROW())="Editor"</formula>
    </cfRule>
    <cfRule type="expression" dxfId="4240" priority="3040">
      <formula>INDIRECT("K"&amp;ROW())="PPP"</formula>
    </cfRule>
    <cfRule type="expression" dxfId="4239" priority="3041">
      <formula>INDIRECT("K"&amp;ROW())="Author"</formula>
    </cfRule>
  </conditionalFormatting>
  <conditionalFormatting sqref="C92:I92 K92">
    <cfRule type="expression" dxfId="4238" priority="3034">
      <formula>INDIRECT("K"&amp;ROW())="Office"</formula>
    </cfRule>
    <cfRule type="expression" dxfId="4237" priority="3035">
      <formula>INDIRECT("K"&amp;ROW())="Editor"</formula>
    </cfRule>
    <cfRule type="expression" dxfId="4236" priority="3036">
      <formula>INDIRECT("K"&amp;ROW())="PPP"</formula>
    </cfRule>
    <cfRule type="expression" dxfId="4235" priority="3037">
      <formula>INDIRECT("K"&amp;ROW())="Author"</formula>
    </cfRule>
  </conditionalFormatting>
  <conditionalFormatting sqref="M92">
    <cfRule type="expression" dxfId="4234" priority="3025">
      <formula>INDIRECT("J"&amp;ROW())="Office"</formula>
    </cfRule>
    <cfRule type="expression" dxfId="4233" priority="3026">
      <formula>INDIRECT("J"&amp;ROW())="Editor"</formula>
    </cfRule>
    <cfRule type="expression" dxfId="4232" priority="3027">
      <formula>INDIRECT("J"&amp;ROW())="PPP"</formula>
    </cfRule>
    <cfRule type="expression" dxfId="4231" priority="3028">
      <formula>INDIRECT("J"&amp;ROW())="Author"</formula>
    </cfRule>
    <cfRule type="expression" dxfId="4230" priority="3029">
      <formula>INDIRECT("J"&amp;ROW())="Author"</formula>
    </cfRule>
  </conditionalFormatting>
  <conditionalFormatting sqref="N92">
    <cfRule type="expression" dxfId="4229" priority="3016">
      <formula>INDIRECT("J"&amp;ROW())="Office"</formula>
    </cfRule>
    <cfRule type="expression" dxfId="4228" priority="3017">
      <formula>INDIRECT("J"&amp;ROW())="Editor"</formula>
    </cfRule>
    <cfRule type="expression" dxfId="4227" priority="3018">
      <formula>INDIRECT("J"&amp;ROW())="PPP"</formula>
    </cfRule>
    <cfRule type="expression" dxfId="4226" priority="3019">
      <formula>INDIRECT("J"&amp;ROW())="Author"</formula>
    </cfRule>
    <cfRule type="expression" dxfId="4225" priority="3020">
      <formula>INDIRECT("J"&amp;ROW())="Author"</formula>
    </cfRule>
  </conditionalFormatting>
  <conditionalFormatting sqref="N92">
    <cfRule type="expression" dxfId="4224" priority="3021">
      <formula>INDIRECT("K"&amp;ROW())="Office"</formula>
    </cfRule>
    <cfRule type="expression" dxfId="4223" priority="3022">
      <formula>INDIRECT("K"&amp;ROW())="Editor"</formula>
    </cfRule>
    <cfRule type="expression" dxfId="4222" priority="3023">
      <formula>INDIRECT("K"&amp;ROW())="PPP"</formula>
    </cfRule>
    <cfRule type="expression" dxfId="4221" priority="3024">
      <formula>INDIRECT("K"&amp;ROW())="Author"</formula>
    </cfRule>
  </conditionalFormatting>
  <conditionalFormatting sqref="M91">
    <cfRule type="expression" dxfId="4220" priority="3004">
      <formula>INDIRECT("K"&amp;ROW())="Office"</formula>
    </cfRule>
    <cfRule type="expression" dxfId="4219" priority="3005">
      <formula>INDIRECT("K"&amp;ROW())="Editor"</formula>
    </cfRule>
    <cfRule type="expression" dxfId="4218" priority="3006">
      <formula>INDIRECT("K"&amp;ROW())="PPP"</formula>
    </cfRule>
    <cfRule type="expression" dxfId="4217" priority="3007">
      <formula>INDIRECT("K"&amp;ROW())="Author"</formula>
    </cfRule>
  </conditionalFormatting>
  <conditionalFormatting sqref="L91 J91">
    <cfRule type="expression" dxfId="4216" priority="3012">
      <formula>INDIRECT("K"&amp;ROW())="Office"</formula>
    </cfRule>
    <cfRule type="expression" dxfId="4215" priority="3013">
      <formula>INDIRECT("K"&amp;ROW())="Editor"</formula>
    </cfRule>
    <cfRule type="expression" dxfId="4214" priority="3014">
      <formula>INDIRECT("K"&amp;ROW())="PPP"</formula>
    </cfRule>
    <cfRule type="expression" dxfId="4213" priority="3015">
      <formula>INDIRECT("K"&amp;ROW())="Author"</formula>
    </cfRule>
  </conditionalFormatting>
  <conditionalFormatting sqref="C91:I91 K91">
    <cfRule type="expression" dxfId="4212" priority="3008">
      <formula>INDIRECT("K"&amp;ROW())="Office"</formula>
    </cfRule>
    <cfRule type="expression" dxfId="4211" priority="3009">
      <formula>INDIRECT("K"&amp;ROW())="Editor"</formula>
    </cfRule>
    <cfRule type="expression" dxfId="4210" priority="3010">
      <formula>INDIRECT("K"&amp;ROW())="PPP"</formula>
    </cfRule>
    <cfRule type="expression" dxfId="4209" priority="3011">
      <formula>INDIRECT("K"&amp;ROW())="Author"</formula>
    </cfRule>
  </conditionalFormatting>
  <conditionalFormatting sqref="M91">
    <cfRule type="expression" dxfId="4208" priority="2999">
      <formula>INDIRECT("J"&amp;ROW())="Office"</formula>
    </cfRule>
    <cfRule type="expression" dxfId="4207" priority="3000">
      <formula>INDIRECT("J"&amp;ROW())="Editor"</formula>
    </cfRule>
    <cfRule type="expression" dxfId="4206" priority="3001">
      <formula>INDIRECT("J"&amp;ROW())="PPP"</formula>
    </cfRule>
    <cfRule type="expression" dxfId="4205" priority="3002">
      <formula>INDIRECT("J"&amp;ROW())="Author"</formula>
    </cfRule>
    <cfRule type="expression" dxfId="4204" priority="3003">
      <formula>INDIRECT("J"&amp;ROW())="Author"</formula>
    </cfRule>
  </conditionalFormatting>
  <conditionalFormatting sqref="N91">
    <cfRule type="expression" dxfId="4203" priority="2990">
      <formula>INDIRECT("J"&amp;ROW())="Office"</formula>
    </cfRule>
    <cfRule type="expression" dxfId="4202" priority="2991">
      <formula>INDIRECT("J"&amp;ROW())="Editor"</formula>
    </cfRule>
    <cfRule type="expression" dxfId="4201" priority="2992">
      <formula>INDIRECT("J"&amp;ROW())="PPP"</formula>
    </cfRule>
    <cfRule type="expression" dxfId="4200" priority="2993">
      <formula>INDIRECT("J"&amp;ROW())="Author"</formula>
    </cfRule>
    <cfRule type="expression" dxfId="4199" priority="2994">
      <formula>INDIRECT("J"&amp;ROW())="Author"</formula>
    </cfRule>
  </conditionalFormatting>
  <conditionalFormatting sqref="N91">
    <cfRule type="expression" dxfId="4198" priority="2995">
      <formula>INDIRECT("K"&amp;ROW())="Office"</formula>
    </cfRule>
    <cfRule type="expression" dxfId="4197" priority="2996">
      <formula>INDIRECT("K"&amp;ROW())="Editor"</formula>
    </cfRule>
    <cfRule type="expression" dxfId="4196" priority="2997">
      <formula>INDIRECT("K"&amp;ROW())="PPP"</formula>
    </cfRule>
    <cfRule type="expression" dxfId="4195" priority="2998">
      <formula>INDIRECT("K"&amp;ROW())="Author"</formula>
    </cfRule>
  </conditionalFormatting>
  <conditionalFormatting sqref="M90">
    <cfRule type="expression" dxfId="4194" priority="2978">
      <formula>INDIRECT("K"&amp;ROW())="Office"</formula>
    </cfRule>
    <cfRule type="expression" dxfId="4193" priority="2979">
      <formula>INDIRECT("K"&amp;ROW())="Editor"</formula>
    </cfRule>
    <cfRule type="expression" dxfId="4192" priority="2980">
      <formula>INDIRECT("K"&amp;ROW())="PPP"</formula>
    </cfRule>
    <cfRule type="expression" dxfId="4191" priority="2981">
      <formula>INDIRECT("K"&amp;ROW())="Author"</formula>
    </cfRule>
  </conditionalFormatting>
  <conditionalFormatting sqref="L90 J90">
    <cfRule type="expression" dxfId="4190" priority="2986">
      <formula>INDIRECT("K"&amp;ROW())="Office"</formula>
    </cfRule>
    <cfRule type="expression" dxfId="4189" priority="2987">
      <formula>INDIRECT("K"&amp;ROW())="Editor"</formula>
    </cfRule>
    <cfRule type="expression" dxfId="4188" priority="2988">
      <formula>INDIRECT("K"&amp;ROW())="PPP"</formula>
    </cfRule>
    <cfRule type="expression" dxfId="4187" priority="2989">
      <formula>INDIRECT("K"&amp;ROW())="Author"</formula>
    </cfRule>
  </conditionalFormatting>
  <conditionalFormatting sqref="C90:I90 K90">
    <cfRule type="expression" dxfId="4186" priority="2982">
      <formula>INDIRECT("K"&amp;ROW())="Office"</formula>
    </cfRule>
    <cfRule type="expression" dxfId="4185" priority="2983">
      <formula>INDIRECT("K"&amp;ROW())="Editor"</formula>
    </cfRule>
    <cfRule type="expression" dxfId="4184" priority="2984">
      <formula>INDIRECT("K"&amp;ROW())="PPP"</formula>
    </cfRule>
    <cfRule type="expression" dxfId="4183" priority="2985">
      <formula>INDIRECT("K"&amp;ROW())="Author"</formula>
    </cfRule>
  </conditionalFormatting>
  <conditionalFormatting sqref="M90">
    <cfRule type="expression" dxfId="4182" priority="2973">
      <formula>INDIRECT("J"&amp;ROW())="Office"</formula>
    </cfRule>
    <cfRule type="expression" dxfId="4181" priority="2974">
      <formula>INDIRECT("J"&amp;ROW())="Editor"</formula>
    </cfRule>
    <cfRule type="expression" dxfId="4180" priority="2975">
      <formula>INDIRECT("J"&amp;ROW())="PPP"</formula>
    </cfRule>
    <cfRule type="expression" dxfId="4179" priority="2976">
      <formula>INDIRECT("J"&amp;ROW())="Author"</formula>
    </cfRule>
    <cfRule type="expression" dxfId="4178" priority="2977">
      <formula>INDIRECT("J"&amp;ROW())="Author"</formula>
    </cfRule>
  </conditionalFormatting>
  <conditionalFormatting sqref="N90">
    <cfRule type="expression" dxfId="4177" priority="2964">
      <formula>INDIRECT("J"&amp;ROW())="Office"</formula>
    </cfRule>
    <cfRule type="expression" dxfId="4176" priority="2965">
      <formula>INDIRECT("J"&amp;ROW())="Editor"</formula>
    </cfRule>
    <cfRule type="expression" dxfId="4175" priority="2966">
      <formula>INDIRECT("J"&amp;ROW())="PPP"</formula>
    </cfRule>
    <cfRule type="expression" dxfId="4174" priority="2967">
      <formula>INDIRECT("J"&amp;ROW())="Author"</formula>
    </cfRule>
    <cfRule type="expression" dxfId="4173" priority="2968">
      <formula>INDIRECT("J"&amp;ROW())="Author"</formula>
    </cfRule>
  </conditionalFormatting>
  <conditionalFormatting sqref="N90">
    <cfRule type="expression" dxfId="4172" priority="2969">
      <formula>INDIRECT("K"&amp;ROW())="Office"</formula>
    </cfRule>
    <cfRule type="expression" dxfId="4171" priority="2970">
      <formula>INDIRECT("K"&amp;ROW())="Editor"</formula>
    </cfRule>
    <cfRule type="expression" dxfId="4170" priority="2971">
      <formula>INDIRECT("K"&amp;ROW())="PPP"</formula>
    </cfRule>
    <cfRule type="expression" dxfId="4169" priority="2972">
      <formula>INDIRECT("K"&amp;ROW())="Author"</formula>
    </cfRule>
  </conditionalFormatting>
  <conditionalFormatting sqref="M88:M89">
    <cfRule type="expression" dxfId="4168" priority="2952">
      <formula>INDIRECT("K"&amp;ROW())="Office"</formula>
    </cfRule>
    <cfRule type="expression" dxfId="4167" priority="2953">
      <formula>INDIRECT("K"&amp;ROW())="Editor"</formula>
    </cfRule>
    <cfRule type="expression" dxfId="4166" priority="2954">
      <formula>INDIRECT("K"&amp;ROW())="PPP"</formula>
    </cfRule>
    <cfRule type="expression" dxfId="4165" priority="2955">
      <formula>INDIRECT("K"&amp;ROW())="Author"</formula>
    </cfRule>
  </conditionalFormatting>
  <conditionalFormatting sqref="L89 J89">
    <cfRule type="expression" dxfId="4164" priority="2960">
      <formula>INDIRECT("K"&amp;ROW())="Office"</formula>
    </cfRule>
    <cfRule type="expression" dxfId="4163" priority="2961">
      <formula>INDIRECT("K"&amp;ROW())="Editor"</formula>
    </cfRule>
    <cfRule type="expression" dxfId="4162" priority="2962">
      <formula>INDIRECT("K"&amp;ROW())="PPP"</formula>
    </cfRule>
    <cfRule type="expression" dxfId="4161" priority="2963">
      <formula>INDIRECT("K"&amp;ROW())="Author"</formula>
    </cfRule>
  </conditionalFormatting>
  <conditionalFormatting sqref="C89:I89 K89">
    <cfRule type="expression" dxfId="4160" priority="2956">
      <formula>INDIRECT("K"&amp;ROW())="Office"</formula>
    </cfRule>
    <cfRule type="expression" dxfId="4159" priority="2957">
      <formula>INDIRECT("K"&amp;ROW())="Editor"</formula>
    </cfRule>
    <cfRule type="expression" dxfId="4158" priority="2958">
      <formula>INDIRECT("K"&amp;ROW())="PPP"</formula>
    </cfRule>
    <cfRule type="expression" dxfId="4157" priority="2959">
      <formula>INDIRECT("K"&amp;ROW())="Author"</formula>
    </cfRule>
  </conditionalFormatting>
  <conditionalFormatting sqref="M88:M89">
    <cfRule type="expression" dxfId="4156" priority="2947">
      <formula>INDIRECT("J"&amp;ROW())="Office"</formula>
    </cfRule>
    <cfRule type="expression" dxfId="4155" priority="2948">
      <formula>INDIRECT("J"&amp;ROW())="Editor"</formula>
    </cfRule>
    <cfRule type="expression" dxfId="4154" priority="2949">
      <formula>INDIRECT("J"&amp;ROW())="PPP"</formula>
    </cfRule>
    <cfRule type="expression" dxfId="4153" priority="2950">
      <formula>INDIRECT("J"&amp;ROW())="Author"</formula>
    </cfRule>
    <cfRule type="expression" dxfId="4152" priority="2951">
      <formula>INDIRECT("J"&amp;ROW())="Author"</formula>
    </cfRule>
  </conditionalFormatting>
  <conditionalFormatting sqref="N89">
    <cfRule type="expression" dxfId="4151" priority="2938">
      <formula>INDIRECT("J"&amp;ROW())="Office"</formula>
    </cfRule>
    <cfRule type="expression" dxfId="4150" priority="2939">
      <formula>INDIRECT("J"&amp;ROW())="Editor"</formula>
    </cfRule>
    <cfRule type="expression" dxfId="4149" priority="2940">
      <formula>INDIRECT("J"&amp;ROW())="PPP"</formula>
    </cfRule>
    <cfRule type="expression" dxfId="4148" priority="2941">
      <formula>INDIRECT("J"&amp;ROW())="Author"</formula>
    </cfRule>
    <cfRule type="expression" dxfId="4147" priority="2942">
      <formula>INDIRECT("J"&amp;ROW())="Author"</formula>
    </cfRule>
  </conditionalFormatting>
  <conditionalFormatting sqref="N89">
    <cfRule type="expression" dxfId="4146" priority="2943">
      <formula>INDIRECT("K"&amp;ROW())="Office"</formula>
    </cfRule>
    <cfRule type="expression" dxfId="4145" priority="2944">
      <formula>INDIRECT("K"&amp;ROW())="Editor"</formula>
    </cfRule>
    <cfRule type="expression" dxfId="4144" priority="2945">
      <formula>INDIRECT("K"&amp;ROW())="PPP"</formula>
    </cfRule>
    <cfRule type="expression" dxfId="4143" priority="2946">
      <formula>INDIRECT("K"&amp;ROW())="Author"</formula>
    </cfRule>
  </conditionalFormatting>
  <conditionalFormatting sqref="L88 J88">
    <cfRule type="expression" dxfId="4142" priority="2934">
      <formula>INDIRECT("K"&amp;ROW())="Office"</formula>
    </cfRule>
    <cfRule type="expression" dxfId="4141" priority="2935">
      <formula>INDIRECT("K"&amp;ROW())="Editor"</formula>
    </cfRule>
    <cfRule type="expression" dxfId="4140" priority="2936">
      <formula>INDIRECT("K"&amp;ROW())="PPP"</formula>
    </cfRule>
    <cfRule type="expression" dxfId="4139" priority="2937">
      <formula>INDIRECT("K"&amp;ROW())="Author"</formula>
    </cfRule>
  </conditionalFormatting>
  <conditionalFormatting sqref="C88:I88 K88">
    <cfRule type="expression" dxfId="4138" priority="2930">
      <formula>INDIRECT("K"&amp;ROW())="Office"</formula>
    </cfRule>
    <cfRule type="expression" dxfId="4137" priority="2931">
      <formula>INDIRECT("K"&amp;ROW())="Editor"</formula>
    </cfRule>
    <cfRule type="expression" dxfId="4136" priority="2932">
      <formula>INDIRECT("K"&amp;ROW())="PPP"</formula>
    </cfRule>
    <cfRule type="expression" dxfId="4135" priority="2933">
      <formula>INDIRECT("K"&amp;ROW())="Author"</formula>
    </cfRule>
  </conditionalFormatting>
  <conditionalFormatting sqref="N88">
    <cfRule type="expression" dxfId="4134" priority="2912">
      <formula>INDIRECT("J"&amp;ROW())="Office"</formula>
    </cfRule>
    <cfRule type="expression" dxfId="4133" priority="2913">
      <formula>INDIRECT("J"&amp;ROW())="Editor"</formula>
    </cfRule>
    <cfRule type="expression" dxfId="4132" priority="2914">
      <formula>INDIRECT("J"&amp;ROW())="PPP"</formula>
    </cfRule>
    <cfRule type="expression" dxfId="4131" priority="2915">
      <formula>INDIRECT("J"&amp;ROW())="Author"</formula>
    </cfRule>
    <cfRule type="expression" dxfId="4130" priority="2916">
      <formula>INDIRECT("J"&amp;ROW())="Author"</formula>
    </cfRule>
  </conditionalFormatting>
  <conditionalFormatting sqref="N88">
    <cfRule type="expression" dxfId="4129" priority="2917">
      <formula>INDIRECT("K"&amp;ROW())="Office"</formula>
    </cfRule>
    <cfRule type="expression" dxfId="4128" priority="2918">
      <formula>INDIRECT("K"&amp;ROW())="Editor"</formula>
    </cfRule>
    <cfRule type="expression" dxfId="4127" priority="2919">
      <formula>INDIRECT("K"&amp;ROW())="PPP"</formula>
    </cfRule>
    <cfRule type="expression" dxfId="4126" priority="2920">
      <formula>INDIRECT("K"&amp;ROW())="Author"</formula>
    </cfRule>
  </conditionalFormatting>
  <conditionalFormatting sqref="M87">
    <cfRule type="expression" dxfId="4125" priority="2908">
      <formula>INDIRECT("K"&amp;ROW())="Office"</formula>
    </cfRule>
    <cfRule type="expression" dxfId="4124" priority="2909">
      <formula>INDIRECT("K"&amp;ROW())="Editor"</formula>
    </cfRule>
    <cfRule type="expression" dxfId="4123" priority="2910">
      <formula>INDIRECT("K"&amp;ROW())="PPP"</formula>
    </cfRule>
    <cfRule type="expression" dxfId="4122" priority="2911">
      <formula>INDIRECT("K"&amp;ROW())="Author"</formula>
    </cfRule>
  </conditionalFormatting>
  <conditionalFormatting sqref="M87">
    <cfRule type="expression" dxfId="4121" priority="2903">
      <formula>INDIRECT("J"&amp;ROW())="Office"</formula>
    </cfRule>
    <cfRule type="expression" dxfId="4120" priority="2904">
      <formula>INDIRECT("J"&amp;ROW())="Editor"</formula>
    </cfRule>
    <cfRule type="expression" dxfId="4119" priority="2905">
      <formula>INDIRECT("J"&amp;ROW())="PPP"</formula>
    </cfRule>
    <cfRule type="expression" dxfId="4118" priority="2906">
      <formula>INDIRECT("J"&amp;ROW())="Author"</formula>
    </cfRule>
    <cfRule type="expression" dxfId="4117" priority="2907">
      <formula>INDIRECT("J"&amp;ROW())="Author"</formula>
    </cfRule>
  </conditionalFormatting>
  <conditionalFormatting sqref="L87 J87">
    <cfRule type="expression" dxfId="4116" priority="2899">
      <formula>INDIRECT("K"&amp;ROW())="Office"</formula>
    </cfRule>
    <cfRule type="expression" dxfId="4115" priority="2900">
      <formula>INDIRECT("K"&amp;ROW())="Editor"</formula>
    </cfRule>
    <cfRule type="expression" dxfId="4114" priority="2901">
      <formula>INDIRECT("K"&amp;ROW())="PPP"</formula>
    </cfRule>
    <cfRule type="expression" dxfId="4113" priority="2902">
      <formula>INDIRECT("K"&amp;ROW())="Author"</formula>
    </cfRule>
  </conditionalFormatting>
  <conditionalFormatting sqref="C87:I87 K87">
    <cfRule type="expression" dxfId="4112" priority="2895">
      <formula>INDIRECT("K"&amp;ROW())="Office"</formula>
    </cfRule>
    <cfRule type="expression" dxfId="4111" priority="2896">
      <formula>INDIRECT("K"&amp;ROW())="Editor"</formula>
    </cfRule>
    <cfRule type="expression" dxfId="4110" priority="2897">
      <formula>INDIRECT("K"&amp;ROW())="PPP"</formula>
    </cfRule>
    <cfRule type="expression" dxfId="4109" priority="2898">
      <formula>INDIRECT("K"&amp;ROW())="Author"</formula>
    </cfRule>
  </conditionalFormatting>
  <conditionalFormatting sqref="N87">
    <cfRule type="expression" dxfId="4108" priority="2886">
      <formula>INDIRECT("J"&amp;ROW())="Office"</formula>
    </cfRule>
    <cfRule type="expression" dxfId="4107" priority="2887">
      <formula>INDIRECT("J"&amp;ROW())="Editor"</formula>
    </cfRule>
    <cfRule type="expression" dxfId="4106" priority="2888">
      <formula>INDIRECT("J"&amp;ROW())="PPP"</formula>
    </cfRule>
    <cfRule type="expression" dxfId="4105" priority="2889">
      <formula>INDIRECT("J"&amp;ROW())="Author"</formula>
    </cfRule>
    <cfRule type="expression" dxfId="4104" priority="2890">
      <formula>INDIRECT("J"&amp;ROW())="Author"</formula>
    </cfRule>
  </conditionalFormatting>
  <conditionalFormatting sqref="N87">
    <cfRule type="expression" dxfId="4103" priority="2891">
      <formula>INDIRECT("K"&amp;ROW())="Office"</formula>
    </cfRule>
    <cfRule type="expression" dxfId="4102" priority="2892">
      <formula>INDIRECT("K"&amp;ROW())="Editor"</formula>
    </cfRule>
    <cfRule type="expression" dxfId="4101" priority="2893">
      <formula>INDIRECT("K"&amp;ROW())="PPP"</formula>
    </cfRule>
    <cfRule type="expression" dxfId="4100" priority="2894">
      <formula>INDIRECT("K"&amp;ROW())="Author"</formula>
    </cfRule>
  </conditionalFormatting>
  <conditionalFormatting sqref="M86">
    <cfRule type="expression" dxfId="4099" priority="2882">
      <formula>INDIRECT("K"&amp;ROW())="Office"</formula>
    </cfRule>
    <cfRule type="expression" dxfId="4098" priority="2883">
      <formula>INDIRECT("K"&amp;ROW())="Editor"</formula>
    </cfRule>
    <cfRule type="expression" dxfId="4097" priority="2884">
      <formula>INDIRECT("K"&amp;ROW())="PPP"</formula>
    </cfRule>
    <cfRule type="expression" dxfId="4096" priority="2885">
      <formula>INDIRECT("K"&amp;ROW())="Author"</formula>
    </cfRule>
  </conditionalFormatting>
  <conditionalFormatting sqref="M86">
    <cfRule type="expression" dxfId="4095" priority="2877">
      <formula>INDIRECT("J"&amp;ROW())="Office"</formula>
    </cfRule>
    <cfRule type="expression" dxfId="4094" priority="2878">
      <formula>INDIRECT("J"&amp;ROW())="Editor"</formula>
    </cfRule>
    <cfRule type="expression" dxfId="4093" priority="2879">
      <formula>INDIRECT("J"&amp;ROW())="PPP"</formula>
    </cfRule>
    <cfRule type="expression" dxfId="4092" priority="2880">
      <formula>INDIRECT("J"&amp;ROW())="Author"</formula>
    </cfRule>
    <cfRule type="expression" dxfId="4091" priority="2881">
      <formula>INDIRECT("J"&amp;ROW())="Author"</formula>
    </cfRule>
  </conditionalFormatting>
  <conditionalFormatting sqref="L86 J86">
    <cfRule type="expression" dxfId="4090" priority="2873">
      <formula>INDIRECT("K"&amp;ROW())="Office"</formula>
    </cfRule>
    <cfRule type="expression" dxfId="4089" priority="2874">
      <formula>INDIRECT("K"&amp;ROW())="Editor"</formula>
    </cfRule>
    <cfRule type="expression" dxfId="4088" priority="2875">
      <formula>INDIRECT("K"&amp;ROW())="PPP"</formula>
    </cfRule>
    <cfRule type="expression" dxfId="4087" priority="2876">
      <formula>INDIRECT("K"&amp;ROW())="Author"</formula>
    </cfRule>
  </conditionalFormatting>
  <conditionalFormatting sqref="C86:I86 K86">
    <cfRule type="expression" dxfId="4086" priority="2869">
      <formula>INDIRECT("K"&amp;ROW())="Office"</formula>
    </cfRule>
    <cfRule type="expression" dxfId="4085" priority="2870">
      <formula>INDIRECT("K"&amp;ROW())="Editor"</formula>
    </cfRule>
    <cfRule type="expression" dxfId="4084" priority="2871">
      <formula>INDIRECT("K"&amp;ROW())="PPP"</formula>
    </cfRule>
    <cfRule type="expression" dxfId="4083" priority="2872">
      <formula>INDIRECT("K"&amp;ROW())="Author"</formula>
    </cfRule>
  </conditionalFormatting>
  <conditionalFormatting sqref="N86">
    <cfRule type="expression" dxfId="4082" priority="2860">
      <formula>INDIRECT("J"&amp;ROW())="Office"</formula>
    </cfRule>
    <cfRule type="expression" dxfId="4081" priority="2861">
      <formula>INDIRECT("J"&amp;ROW())="Editor"</formula>
    </cfRule>
    <cfRule type="expression" dxfId="4080" priority="2862">
      <formula>INDIRECT("J"&amp;ROW())="PPP"</formula>
    </cfRule>
    <cfRule type="expression" dxfId="4079" priority="2863">
      <formula>INDIRECT("J"&amp;ROW())="Author"</formula>
    </cfRule>
    <cfRule type="expression" dxfId="4078" priority="2864">
      <formula>INDIRECT("J"&amp;ROW())="Author"</formula>
    </cfRule>
  </conditionalFormatting>
  <conditionalFormatting sqref="N86">
    <cfRule type="expression" dxfId="4077" priority="2865">
      <formula>INDIRECT("K"&amp;ROW())="Office"</formula>
    </cfRule>
    <cfRule type="expression" dxfId="4076" priority="2866">
      <formula>INDIRECT("K"&amp;ROW())="Editor"</formula>
    </cfRule>
    <cfRule type="expression" dxfId="4075" priority="2867">
      <formula>INDIRECT("K"&amp;ROW())="PPP"</formula>
    </cfRule>
    <cfRule type="expression" dxfId="4074" priority="2868">
      <formula>INDIRECT("K"&amp;ROW())="Author"</formula>
    </cfRule>
  </conditionalFormatting>
  <conditionalFormatting sqref="M44:M85">
    <cfRule type="expression" dxfId="4073" priority="2856">
      <formula>INDIRECT("K"&amp;ROW())="Office"</formula>
    </cfRule>
    <cfRule type="expression" dxfId="4072" priority="2857">
      <formula>INDIRECT("K"&amp;ROW())="Editor"</formula>
    </cfRule>
    <cfRule type="expression" dxfId="4071" priority="2858">
      <formula>INDIRECT("K"&amp;ROW())="PPP"</formula>
    </cfRule>
    <cfRule type="expression" dxfId="4070" priority="2859">
      <formula>INDIRECT("K"&amp;ROW())="Author"</formula>
    </cfRule>
  </conditionalFormatting>
  <conditionalFormatting sqref="M44:M85">
    <cfRule type="expression" dxfId="4069" priority="2851">
      <formula>INDIRECT("J"&amp;ROW())="Office"</formula>
    </cfRule>
    <cfRule type="expression" dxfId="4068" priority="2852">
      <formula>INDIRECT("J"&amp;ROW())="Editor"</formula>
    </cfRule>
    <cfRule type="expression" dxfId="4067" priority="2853">
      <formula>INDIRECT("J"&amp;ROW())="PPP"</formula>
    </cfRule>
    <cfRule type="expression" dxfId="4066" priority="2854">
      <formula>INDIRECT("J"&amp;ROW())="Author"</formula>
    </cfRule>
    <cfRule type="expression" dxfId="4065" priority="2855">
      <formula>INDIRECT("J"&amp;ROW())="Author"</formula>
    </cfRule>
  </conditionalFormatting>
  <conditionalFormatting sqref="L85 J83:J85">
    <cfRule type="expression" dxfId="4064" priority="2847">
      <formula>INDIRECT("K"&amp;ROW())="Office"</formula>
    </cfRule>
    <cfRule type="expression" dxfId="4063" priority="2848">
      <formula>INDIRECT("K"&amp;ROW())="Editor"</formula>
    </cfRule>
    <cfRule type="expression" dxfId="4062" priority="2849">
      <formula>INDIRECT("K"&amp;ROW())="PPP"</formula>
    </cfRule>
    <cfRule type="expression" dxfId="4061" priority="2850">
      <formula>INDIRECT("K"&amp;ROW())="Author"</formula>
    </cfRule>
  </conditionalFormatting>
  <conditionalFormatting sqref="C85:I85 K85">
    <cfRule type="expression" dxfId="4060" priority="2843">
      <formula>INDIRECT("K"&amp;ROW())="Office"</formula>
    </cfRule>
    <cfRule type="expression" dxfId="4059" priority="2844">
      <formula>INDIRECT("K"&amp;ROW())="Editor"</formula>
    </cfRule>
    <cfRule type="expression" dxfId="4058" priority="2845">
      <formula>INDIRECT("K"&amp;ROW())="PPP"</formula>
    </cfRule>
    <cfRule type="expression" dxfId="4057" priority="2846">
      <formula>INDIRECT("K"&amp;ROW())="Author"</formula>
    </cfRule>
  </conditionalFormatting>
  <conditionalFormatting sqref="N83:N85">
    <cfRule type="expression" dxfId="4056" priority="2834">
      <formula>INDIRECT("J"&amp;ROW())="Office"</formula>
    </cfRule>
    <cfRule type="expression" dxfId="4055" priority="2835">
      <formula>INDIRECT("J"&amp;ROW())="Editor"</formula>
    </cfRule>
    <cfRule type="expression" dxfId="4054" priority="2836">
      <formula>INDIRECT("J"&amp;ROW())="PPP"</formula>
    </cfRule>
    <cfRule type="expression" dxfId="4053" priority="2837">
      <formula>INDIRECT("J"&amp;ROW())="Author"</formula>
    </cfRule>
    <cfRule type="expression" dxfId="4052" priority="2838">
      <formula>INDIRECT("J"&amp;ROW())="Author"</formula>
    </cfRule>
  </conditionalFormatting>
  <conditionalFormatting sqref="N83:N85">
    <cfRule type="expression" dxfId="4051" priority="2839">
      <formula>INDIRECT("K"&amp;ROW())="Office"</formula>
    </cfRule>
    <cfRule type="expression" dxfId="4050" priority="2840">
      <formula>INDIRECT("K"&amp;ROW())="Editor"</formula>
    </cfRule>
    <cfRule type="expression" dxfId="4049" priority="2841">
      <formula>INDIRECT("K"&amp;ROW())="PPP"</formula>
    </cfRule>
    <cfRule type="expression" dxfId="4048" priority="2842">
      <formula>INDIRECT("K"&amp;ROW())="Author"</formula>
    </cfRule>
  </conditionalFormatting>
  <conditionalFormatting sqref="L83:L84">
    <cfRule type="expression" dxfId="4047" priority="2783">
      <formula>INDIRECT("K"&amp;ROW())="Office"</formula>
    </cfRule>
    <cfRule type="expression" dxfId="4046" priority="2784">
      <formula>INDIRECT("K"&amp;ROW())="Editor"</formula>
    </cfRule>
    <cfRule type="expression" dxfId="4045" priority="2785">
      <formula>INDIRECT("K"&amp;ROW())="PPP"</formula>
    </cfRule>
    <cfRule type="expression" dxfId="4044" priority="2786">
      <formula>INDIRECT("K"&amp;ROW())="Author"</formula>
    </cfRule>
  </conditionalFormatting>
  <conditionalFormatting sqref="C83:I84 K83:K84">
    <cfRule type="expression" dxfId="4043" priority="2779">
      <formula>INDIRECT("K"&amp;ROW())="Office"</formula>
    </cfRule>
    <cfRule type="expression" dxfId="4042" priority="2780">
      <formula>INDIRECT("K"&amp;ROW())="Editor"</formula>
    </cfRule>
    <cfRule type="expression" dxfId="4041" priority="2781">
      <formula>INDIRECT("K"&amp;ROW())="PPP"</formula>
    </cfRule>
    <cfRule type="expression" dxfId="4040" priority="2782">
      <formula>INDIRECT("K"&amp;ROW())="Author"</formula>
    </cfRule>
  </conditionalFormatting>
  <conditionalFormatting sqref="J82">
    <cfRule type="expression" dxfId="4039" priority="2766">
      <formula>INDIRECT("K"&amp;ROW())="Office"</formula>
    </cfRule>
    <cfRule type="expression" dxfId="4038" priority="2767">
      <formula>INDIRECT("K"&amp;ROW())="Editor"</formula>
    </cfRule>
    <cfRule type="expression" dxfId="4037" priority="2768">
      <formula>INDIRECT("K"&amp;ROW())="PPP"</formula>
    </cfRule>
    <cfRule type="expression" dxfId="4036" priority="2769">
      <formula>INDIRECT("K"&amp;ROW())="Author"</formula>
    </cfRule>
  </conditionalFormatting>
  <conditionalFormatting sqref="N77:N82">
    <cfRule type="expression" dxfId="4035" priority="2757">
      <formula>INDIRECT("J"&amp;ROW())="Office"</formula>
    </cfRule>
    <cfRule type="expression" dxfId="4034" priority="2758">
      <formula>INDIRECT("J"&amp;ROW())="Editor"</formula>
    </cfRule>
    <cfRule type="expression" dxfId="4033" priority="2759">
      <formula>INDIRECT("J"&amp;ROW())="PPP"</formula>
    </cfRule>
    <cfRule type="expression" dxfId="4032" priority="2760">
      <formula>INDIRECT("J"&amp;ROW())="Author"</formula>
    </cfRule>
    <cfRule type="expression" dxfId="4031" priority="2761">
      <formula>INDIRECT("J"&amp;ROW())="Author"</formula>
    </cfRule>
  </conditionalFormatting>
  <conditionalFormatting sqref="N77:N82">
    <cfRule type="expression" dxfId="4030" priority="2762">
      <formula>INDIRECT("K"&amp;ROW())="Office"</formula>
    </cfRule>
    <cfRule type="expression" dxfId="4029" priority="2763">
      <formula>INDIRECT("K"&amp;ROW())="Editor"</formula>
    </cfRule>
    <cfRule type="expression" dxfId="4028" priority="2764">
      <formula>INDIRECT("K"&amp;ROW())="PPP"</formula>
    </cfRule>
    <cfRule type="expression" dxfId="4027" priority="2765">
      <formula>INDIRECT("K"&amp;ROW())="Author"</formula>
    </cfRule>
  </conditionalFormatting>
  <conditionalFormatting sqref="L82">
    <cfRule type="expression" dxfId="4026" priority="2744">
      <formula>INDIRECT("K"&amp;ROW())="Office"</formula>
    </cfRule>
    <cfRule type="expression" dxfId="4025" priority="2745">
      <formula>INDIRECT("K"&amp;ROW())="Editor"</formula>
    </cfRule>
    <cfRule type="expression" dxfId="4024" priority="2746">
      <formula>INDIRECT("K"&amp;ROW())="PPP"</formula>
    </cfRule>
    <cfRule type="expression" dxfId="4023" priority="2747">
      <formula>INDIRECT("K"&amp;ROW())="Author"</formula>
    </cfRule>
  </conditionalFormatting>
  <conditionalFormatting sqref="C82:I82 K82">
    <cfRule type="expression" dxfId="4022" priority="2740">
      <formula>INDIRECT("K"&amp;ROW())="Office"</formula>
    </cfRule>
    <cfRule type="expression" dxfId="4021" priority="2741">
      <formula>INDIRECT("K"&amp;ROW())="Editor"</formula>
    </cfRule>
    <cfRule type="expression" dxfId="4020" priority="2742">
      <formula>INDIRECT("K"&amp;ROW())="PPP"</formula>
    </cfRule>
    <cfRule type="expression" dxfId="4019" priority="2743">
      <formula>INDIRECT("K"&amp;ROW())="Author"</formula>
    </cfRule>
  </conditionalFormatting>
  <conditionalFormatting sqref="J81">
    <cfRule type="expression" dxfId="4018" priority="2736">
      <formula>INDIRECT("K"&amp;ROW())="Office"</formula>
    </cfRule>
    <cfRule type="expression" dxfId="4017" priority="2737">
      <formula>INDIRECT("K"&amp;ROW())="Editor"</formula>
    </cfRule>
    <cfRule type="expression" dxfId="4016" priority="2738">
      <formula>INDIRECT("K"&amp;ROW())="PPP"</formula>
    </cfRule>
    <cfRule type="expression" dxfId="4015" priority="2739">
      <formula>INDIRECT("K"&amp;ROW())="Author"</formula>
    </cfRule>
  </conditionalFormatting>
  <conditionalFormatting sqref="L81">
    <cfRule type="expression" dxfId="4014" priority="2714">
      <formula>INDIRECT("K"&amp;ROW())="Office"</formula>
    </cfRule>
    <cfRule type="expression" dxfId="4013" priority="2715">
      <formula>INDIRECT("K"&amp;ROW())="Editor"</formula>
    </cfRule>
    <cfRule type="expression" dxfId="4012" priority="2716">
      <formula>INDIRECT("K"&amp;ROW())="PPP"</formula>
    </cfRule>
    <cfRule type="expression" dxfId="4011" priority="2717">
      <formula>INDIRECT("K"&amp;ROW())="Author"</formula>
    </cfRule>
  </conditionalFormatting>
  <conditionalFormatting sqref="C81:I81 K81">
    <cfRule type="expression" dxfId="4010" priority="2710">
      <formula>INDIRECT("K"&amp;ROW())="Office"</formula>
    </cfRule>
    <cfRule type="expression" dxfId="4009" priority="2711">
      <formula>INDIRECT("K"&amp;ROW())="Editor"</formula>
    </cfRule>
    <cfRule type="expression" dxfId="4008" priority="2712">
      <formula>INDIRECT("K"&amp;ROW())="PPP"</formula>
    </cfRule>
    <cfRule type="expression" dxfId="4007" priority="2713">
      <formula>INDIRECT("K"&amp;ROW())="Author"</formula>
    </cfRule>
  </conditionalFormatting>
  <conditionalFormatting sqref="J80">
    <cfRule type="expression" dxfId="4006" priority="2667">
      <formula>INDIRECT("K"&amp;ROW())="Office"</formula>
    </cfRule>
    <cfRule type="expression" dxfId="4005" priority="2668">
      <formula>INDIRECT("K"&amp;ROW())="Editor"</formula>
    </cfRule>
    <cfRule type="expression" dxfId="4004" priority="2669">
      <formula>INDIRECT("K"&amp;ROW())="PPP"</formula>
    </cfRule>
    <cfRule type="expression" dxfId="4003" priority="2670">
      <formula>INDIRECT("K"&amp;ROW())="Author"</formula>
    </cfRule>
  </conditionalFormatting>
  <conditionalFormatting sqref="L80">
    <cfRule type="expression" dxfId="4002" priority="2654">
      <formula>INDIRECT("K"&amp;ROW())="Office"</formula>
    </cfRule>
    <cfRule type="expression" dxfId="4001" priority="2655">
      <formula>INDIRECT("K"&amp;ROW())="Editor"</formula>
    </cfRule>
    <cfRule type="expression" dxfId="4000" priority="2656">
      <formula>INDIRECT("K"&amp;ROW())="PPP"</formula>
    </cfRule>
    <cfRule type="expression" dxfId="3999" priority="2657">
      <formula>INDIRECT("K"&amp;ROW())="Author"</formula>
    </cfRule>
  </conditionalFormatting>
  <conditionalFormatting sqref="C80:I80 K80">
    <cfRule type="expression" dxfId="3998" priority="2650">
      <formula>INDIRECT("K"&amp;ROW())="Office"</formula>
    </cfRule>
    <cfRule type="expression" dxfId="3997" priority="2651">
      <formula>INDIRECT("K"&amp;ROW())="Editor"</formula>
    </cfRule>
    <cfRule type="expression" dxfId="3996" priority="2652">
      <formula>INDIRECT("K"&amp;ROW())="PPP"</formula>
    </cfRule>
    <cfRule type="expression" dxfId="3995" priority="2653">
      <formula>INDIRECT("K"&amp;ROW())="Author"</formula>
    </cfRule>
  </conditionalFormatting>
  <conditionalFormatting sqref="L79">
    <cfRule type="expression" dxfId="3994" priority="2616">
      <formula>INDIRECT("K"&amp;ROW())="Office"</formula>
    </cfRule>
    <cfRule type="expression" dxfId="3993" priority="2617">
      <formula>INDIRECT("K"&amp;ROW())="Editor"</formula>
    </cfRule>
    <cfRule type="expression" dxfId="3992" priority="2618">
      <formula>INDIRECT("K"&amp;ROW())="PPP"</formula>
    </cfRule>
    <cfRule type="expression" dxfId="3991" priority="2619">
      <formula>INDIRECT("K"&amp;ROW())="Author"</formula>
    </cfRule>
  </conditionalFormatting>
  <conditionalFormatting sqref="C79:I79 K79">
    <cfRule type="expression" dxfId="3990" priority="2612">
      <formula>INDIRECT("K"&amp;ROW())="Office"</formula>
    </cfRule>
    <cfRule type="expression" dxfId="3989" priority="2613">
      <formula>INDIRECT("K"&amp;ROW())="Editor"</formula>
    </cfRule>
    <cfRule type="expression" dxfId="3988" priority="2614">
      <formula>INDIRECT("K"&amp;ROW())="PPP"</formula>
    </cfRule>
    <cfRule type="expression" dxfId="3987" priority="2615">
      <formula>INDIRECT("K"&amp;ROW())="Author"</formula>
    </cfRule>
  </conditionalFormatting>
  <conditionalFormatting sqref="J79">
    <cfRule type="expression" dxfId="3986" priority="2629">
      <formula>INDIRECT("K"&amp;ROW())="Office"</formula>
    </cfRule>
    <cfRule type="expression" dxfId="3985" priority="2630">
      <formula>INDIRECT("K"&amp;ROW())="Editor"</formula>
    </cfRule>
    <cfRule type="expression" dxfId="3984" priority="2631">
      <formula>INDIRECT("K"&amp;ROW())="PPP"</formula>
    </cfRule>
    <cfRule type="expression" dxfId="3983" priority="2632">
      <formula>INDIRECT("K"&amp;ROW())="Author"</formula>
    </cfRule>
  </conditionalFormatting>
  <conditionalFormatting sqref="J78">
    <cfRule type="expression" dxfId="3982" priority="2547">
      <formula>INDIRECT("K"&amp;ROW())="Office"</formula>
    </cfRule>
    <cfRule type="expression" dxfId="3981" priority="2548">
      <formula>INDIRECT("K"&amp;ROW())="Editor"</formula>
    </cfRule>
    <cfRule type="expression" dxfId="3980" priority="2549">
      <formula>INDIRECT("K"&amp;ROW())="PPP"</formula>
    </cfRule>
    <cfRule type="expression" dxfId="3979" priority="2550">
      <formula>INDIRECT("K"&amp;ROW())="Author"</formula>
    </cfRule>
  </conditionalFormatting>
  <conditionalFormatting sqref="L78">
    <cfRule type="expression" dxfId="3978" priority="2543">
      <formula>INDIRECT("K"&amp;ROW())="Office"</formula>
    </cfRule>
    <cfRule type="expression" dxfId="3977" priority="2544">
      <formula>INDIRECT("K"&amp;ROW())="Editor"</formula>
    </cfRule>
    <cfRule type="expression" dxfId="3976" priority="2545">
      <formula>INDIRECT("K"&amp;ROW())="PPP"</formula>
    </cfRule>
    <cfRule type="expression" dxfId="3975" priority="2546">
      <formula>INDIRECT("K"&amp;ROW())="Author"</formula>
    </cfRule>
  </conditionalFormatting>
  <conditionalFormatting sqref="C78:I78 K78">
    <cfRule type="expression" dxfId="3974" priority="2539">
      <formula>INDIRECT("K"&amp;ROW())="Office"</formula>
    </cfRule>
    <cfRule type="expression" dxfId="3973" priority="2540">
      <formula>INDIRECT("K"&amp;ROW())="Editor"</formula>
    </cfRule>
    <cfRule type="expression" dxfId="3972" priority="2541">
      <formula>INDIRECT("K"&amp;ROW())="PPP"</formula>
    </cfRule>
    <cfRule type="expression" dxfId="3971" priority="2542">
      <formula>INDIRECT("K"&amp;ROW())="Author"</formula>
    </cfRule>
  </conditionalFormatting>
  <conditionalFormatting sqref="L77">
    <cfRule type="expression" dxfId="3970" priority="2513">
      <formula>INDIRECT("K"&amp;ROW())="Office"</formula>
    </cfRule>
    <cfRule type="expression" dxfId="3969" priority="2514">
      <formula>INDIRECT("K"&amp;ROW())="Editor"</formula>
    </cfRule>
    <cfRule type="expression" dxfId="3968" priority="2515">
      <formula>INDIRECT("K"&amp;ROW())="PPP"</formula>
    </cfRule>
    <cfRule type="expression" dxfId="3967" priority="2516">
      <formula>INDIRECT("K"&amp;ROW())="Author"</formula>
    </cfRule>
  </conditionalFormatting>
  <conditionalFormatting sqref="C77:I77 K77">
    <cfRule type="expression" dxfId="3966" priority="2509">
      <formula>INDIRECT("K"&amp;ROW())="Office"</formula>
    </cfRule>
    <cfRule type="expression" dxfId="3965" priority="2510">
      <formula>INDIRECT("K"&amp;ROW())="Editor"</formula>
    </cfRule>
    <cfRule type="expression" dxfId="3964" priority="2511">
      <formula>INDIRECT("K"&amp;ROW())="PPP"</formula>
    </cfRule>
    <cfRule type="expression" dxfId="3963" priority="2512">
      <formula>INDIRECT("K"&amp;ROW())="Author"</formula>
    </cfRule>
  </conditionalFormatting>
  <conditionalFormatting sqref="J77">
    <cfRule type="expression" dxfId="3962" priority="2517">
      <formula>INDIRECT("K"&amp;ROW())="Office"</formula>
    </cfRule>
    <cfRule type="expression" dxfId="3961" priority="2518">
      <formula>INDIRECT("K"&amp;ROW())="Editor"</formula>
    </cfRule>
    <cfRule type="expression" dxfId="3960" priority="2519">
      <formula>INDIRECT("K"&amp;ROW())="PPP"</formula>
    </cfRule>
    <cfRule type="expression" dxfId="3959" priority="2520">
      <formula>INDIRECT("K"&amp;ROW())="Author"</formula>
    </cfRule>
  </conditionalFormatting>
  <conditionalFormatting sqref="N75:N76">
    <cfRule type="expression" dxfId="3958" priority="2488">
      <formula>INDIRECT("J"&amp;ROW())="Office"</formula>
    </cfRule>
    <cfRule type="expression" dxfId="3957" priority="2489">
      <formula>INDIRECT("J"&amp;ROW())="Editor"</formula>
    </cfRule>
    <cfRule type="expression" dxfId="3956" priority="2490">
      <formula>INDIRECT("J"&amp;ROW())="PPP"</formula>
    </cfRule>
    <cfRule type="expression" dxfId="3955" priority="2491">
      <formula>INDIRECT("J"&amp;ROW())="Author"</formula>
    </cfRule>
    <cfRule type="expression" dxfId="3954" priority="2492">
      <formula>INDIRECT("J"&amp;ROW())="Author"</formula>
    </cfRule>
  </conditionalFormatting>
  <conditionalFormatting sqref="N75:N76">
    <cfRule type="expression" dxfId="3953" priority="2493">
      <formula>INDIRECT("K"&amp;ROW())="Office"</formula>
    </cfRule>
    <cfRule type="expression" dxfId="3952" priority="2494">
      <formula>INDIRECT("K"&amp;ROW())="Editor"</formula>
    </cfRule>
    <cfRule type="expression" dxfId="3951" priority="2495">
      <formula>INDIRECT("K"&amp;ROW())="PPP"</formula>
    </cfRule>
    <cfRule type="expression" dxfId="3950" priority="2496">
      <formula>INDIRECT("K"&amp;ROW())="Author"</formula>
    </cfRule>
  </conditionalFormatting>
  <conditionalFormatting sqref="J76">
    <cfRule type="expression" dxfId="3949" priority="2475">
      <formula>INDIRECT("K"&amp;ROW())="Office"</formula>
    </cfRule>
    <cfRule type="expression" dxfId="3948" priority="2476">
      <formula>INDIRECT("K"&amp;ROW())="Editor"</formula>
    </cfRule>
    <cfRule type="expression" dxfId="3947" priority="2477">
      <formula>INDIRECT("K"&amp;ROW())="PPP"</formula>
    </cfRule>
    <cfRule type="expression" dxfId="3946" priority="2478">
      <formula>INDIRECT("K"&amp;ROW())="Author"</formula>
    </cfRule>
  </conditionalFormatting>
  <conditionalFormatting sqref="L76">
    <cfRule type="expression" dxfId="3945" priority="2471">
      <formula>INDIRECT("K"&amp;ROW())="Office"</formula>
    </cfRule>
    <cfRule type="expression" dxfId="3944" priority="2472">
      <formula>INDIRECT("K"&amp;ROW())="Editor"</formula>
    </cfRule>
    <cfRule type="expression" dxfId="3943" priority="2473">
      <formula>INDIRECT("K"&amp;ROW())="PPP"</formula>
    </cfRule>
    <cfRule type="expression" dxfId="3942" priority="2474">
      <formula>INDIRECT("K"&amp;ROW())="Author"</formula>
    </cfRule>
  </conditionalFormatting>
  <conditionalFormatting sqref="C76:I76 K76">
    <cfRule type="expression" dxfId="3941" priority="2467">
      <formula>INDIRECT("K"&amp;ROW())="Office"</formula>
    </cfRule>
    <cfRule type="expression" dxfId="3940" priority="2468">
      <formula>INDIRECT("K"&amp;ROW())="Editor"</formula>
    </cfRule>
    <cfRule type="expression" dxfId="3939" priority="2469">
      <formula>INDIRECT("K"&amp;ROW())="PPP"</formula>
    </cfRule>
    <cfRule type="expression" dxfId="3938" priority="2470">
      <formula>INDIRECT("K"&amp;ROW())="Author"</formula>
    </cfRule>
  </conditionalFormatting>
  <conditionalFormatting sqref="J75">
    <cfRule type="expression" dxfId="3937" priority="2415">
      <formula>INDIRECT("K"&amp;ROW())="Office"</formula>
    </cfRule>
    <cfRule type="expression" dxfId="3936" priority="2416">
      <formula>INDIRECT("K"&amp;ROW())="Editor"</formula>
    </cfRule>
    <cfRule type="expression" dxfId="3935" priority="2417">
      <formula>INDIRECT("K"&amp;ROW())="PPP"</formula>
    </cfRule>
    <cfRule type="expression" dxfId="3934" priority="2418">
      <formula>INDIRECT("K"&amp;ROW())="Author"</formula>
    </cfRule>
  </conditionalFormatting>
  <conditionalFormatting sqref="L75">
    <cfRule type="expression" dxfId="3933" priority="2411">
      <formula>INDIRECT("K"&amp;ROW())="Office"</formula>
    </cfRule>
    <cfRule type="expression" dxfId="3932" priority="2412">
      <formula>INDIRECT("K"&amp;ROW())="Editor"</formula>
    </cfRule>
    <cfRule type="expression" dxfId="3931" priority="2413">
      <formula>INDIRECT("K"&amp;ROW())="PPP"</formula>
    </cfRule>
    <cfRule type="expression" dxfId="3930" priority="2414">
      <formula>INDIRECT("K"&amp;ROW())="Author"</formula>
    </cfRule>
  </conditionalFormatting>
  <conditionalFormatting sqref="C75:I75 K75">
    <cfRule type="expression" dxfId="3929" priority="2407">
      <formula>INDIRECT("K"&amp;ROW())="Office"</formula>
    </cfRule>
    <cfRule type="expression" dxfId="3928" priority="2408">
      <formula>INDIRECT("K"&amp;ROW())="Editor"</formula>
    </cfRule>
    <cfRule type="expression" dxfId="3927" priority="2409">
      <formula>INDIRECT("K"&amp;ROW())="PPP"</formula>
    </cfRule>
    <cfRule type="expression" dxfId="3926" priority="2410">
      <formula>INDIRECT("K"&amp;ROW())="Author"</formula>
    </cfRule>
  </conditionalFormatting>
  <conditionalFormatting sqref="N74">
    <cfRule type="expression" dxfId="3925" priority="2398">
      <formula>INDIRECT("J"&amp;ROW())="Office"</formula>
    </cfRule>
    <cfRule type="expression" dxfId="3924" priority="2399">
      <formula>INDIRECT("J"&amp;ROW())="Editor"</formula>
    </cfRule>
    <cfRule type="expression" dxfId="3923" priority="2400">
      <formula>INDIRECT("J"&amp;ROW())="PPP"</formula>
    </cfRule>
    <cfRule type="expression" dxfId="3922" priority="2401">
      <formula>INDIRECT("J"&amp;ROW())="Author"</formula>
    </cfRule>
    <cfRule type="expression" dxfId="3921" priority="2402">
      <formula>INDIRECT("J"&amp;ROW())="Author"</formula>
    </cfRule>
  </conditionalFormatting>
  <conditionalFormatting sqref="N74">
    <cfRule type="expression" dxfId="3920" priority="2403">
      <formula>INDIRECT("K"&amp;ROW())="Office"</formula>
    </cfRule>
    <cfRule type="expression" dxfId="3919" priority="2404">
      <formula>INDIRECT("K"&amp;ROW())="Editor"</formula>
    </cfRule>
    <cfRule type="expression" dxfId="3918" priority="2405">
      <formula>INDIRECT("K"&amp;ROW())="PPP"</formula>
    </cfRule>
    <cfRule type="expression" dxfId="3917" priority="2406">
      <formula>INDIRECT("K"&amp;ROW())="Author"</formula>
    </cfRule>
  </conditionalFormatting>
  <conditionalFormatting sqref="J74">
    <cfRule type="expression" dxfId="3916" priority="2385">
      <formula>INDIRECT("K"&amp;ROW())="Office"</formula>
    </cfRule>
    <cfRule type="expression" dxfId="3915" priority="2386">
      <formula>INDIRECT("K"&amp;ROW())="Editor"</formula>
    </cfRule>
    <cfRule type="expression" dxfId="3914" priority="2387">
      <formula>INDIRECT("K"&amp;ROW())="PPP"</formula>
    </cfRule>
    <cfRule type="expression" dxfId="3913" priority="2388">
      <formula>INDIRECT("K"&amp;ROW())="Author"</formula>
    </cfRule>
  </conditionalFormatting>
  <conditionalFormatting sqref="L74">
    <cfRule type="expression" dxfId="3912" priority="2381">
      <formula>INDIRECT("K"&amp;ROW())="Office"</formula>
    </cfRule>
    <cfRule type="expression" dxfId="3911" priority="2382">
      <formula>INDIRECT("K"&amp;ROW())="Editor"</formula>
    </cfRule>
    <cfRule type="expression" dxfId="3910" priority="2383">
      <formula>INDIRECT("K"&amp;ROW())="PPP"</formula>
    </cfRule>
    <cfRule type="expression" dxfId="3909" priority="2384">
      <formula>INDIRECT("K"&amp;ROW())="Author"</formula>
    </cfRule>
  </conditionalFormatting>
  <conditionalFormatting sqref="C74:I74 K74">
    <cfRule type="expression" dxfId="3908" priority="2377">
      <formula>INDIRECT("K"&amp;ROW())="Office"</formula>
    </cfRule>
    <cfRule type="expression" dxfId="3907" priority="2378">
      <formula>INDIRECT("K"&amp;ROW())="Editor"</formula>
    </cfRule>
    <cfRule type="expression" dxfId="3906" priority="2379">
      <formula>INDIRECT("K"&amp;ROW())="PPP"</formula>
    </cfRule>
    <cfRule type="expression" dxfId="3905" priority="2380">
      <formula>INDIRECT("K"&amp;ROW())="Author"</formula>
    </cfRule>
  </conditionalFormatting>
  <conditionalFormatting sqref="N73">
    <cfRule type="expression" dxfId="3904" priority="2368">
      <formula>INDIRECT("J"&amp;ROW())="Office"</formula>
    </cfRule>
    <cfRule type="expression" dxfId="3903" priority="2369">
      <formula>INDIRECT("J"&amp;ROW())="Editor"</formula>
    </cfRule>
    <cfRule type="expression" dxfId="3902" priority="2370">
      <formula>INDIRECT("J"&amp;ROW())="PPP"</formula>
    </cfRule>
    <cfRule type="expression" dxfId="3901" priority="2371">
      <formula>INDIRECT("J"&amp;ROW())="Author"</formula>
    </cfRule>
    <cfRule type="expression" dxfId="3900" priority="2372">
      <formula>INDIRECT("J"&amp;ROW())="Author"</formula>
    </cfRule>
  </conditionalFormatting>
  <conditionalFormatting sqref="N73">
    <cfRule type="expression" dxfId="3899" priority="2373">
      <formula>INDIRECT("K"&amp;ROW())="Office"</formula>
    </cfRule>
    <cfRule type="expression" dxfId="3898" priority="2374">
      <formula>INDIRECT("K"&amp;ROW())="Editor"</formula>
    </cfRule>
    <cfRule type="expression" dxfId="3897" priority="2375">
      <formula>INDIRECT("K"&amp;ROW())="PPP"</formula>
    </cfRule>
    <cfRule type="expression" dxfId="3896" priority="2376">
      <formula>INDIRECT("K"&amp;ROW())="Author"</formula>
    </cfRule>
  </conditionalFormatting>
  <conditionalFormatting sqref="J73">
    <cfRule type="expression" dxfId="3895" priority="2355">
      <formula>INDIRECT("K"&amp;ROW())="Office"</formula>
    </cfRule>
    <cfRule type="expression" dxfId="3894" priority="2356">
      <formula>INDIRECT("K"&amp;ROW())="Editor"</formula>
    </cfRule>
    <cfRule type="expression" dxfId="3893" priority="2357">
      <formula>INDIRECT("K"&amp;ROW())="PPP"</formula>
    </cfRule>
    <cfRule type="expression" dxfId="3892" priority="2358">
      <formula>INDIRECT("K"&amp;ROW())="Author"</formula>
    </cfRule>
  </conditionalFormatting>
  <conditionalFormatting sqref="L73">
    <cfRule type="expression" dxfId="3891" priority="2351">
      <formula>INDIRECT("K"&amp;ROW())="Office"</formula>
    </cfRule>
    <cfRule type="expression" dxfId="3890" priority="2352">
      <formula>INDIRECT("K"&amp;ROW())="Editor"</formula>
    </cfRule>
    <cfRule type="expression" dxfId="3889" priority="2353">
      <formula>INDIRECT("K"&amp;ROW())="PPP"</formula>
    </cfRule>
    <cfRule type="expression" dxfId="3888" priority="2354">
      <formula>INDIRECT("K"&amp;ROW())="Author"</formula>
    </cfRule>
  </conditionalFormatting>
  <conditionalFormatting sqref="C73:I73 K73">
    <cfRule type="expression" dxfId="3887" priority="2347">
      <formula>INDIRECT("K"&amp;ROW())="Office"</formula>
    </cfRule>
    <cfRule type="expression" dxfId="3886" priority="2348">
      <formula>INDIRECT("K"&amp;ROW())="Editor"</formula>
    </cfRule>
    <cfRule type="expression" dxfId="3885" priority="2349">
      <formula>INDIRECT("K"&amp;ROW())="PPP"</formula>
    </cfRule>
    <cfRule type="expression" dxfId="3884" priority="2350">
      <formula>INDIRECT("K"&amp;ROW())="Author"</formula>
    </cfRule>
  </conditionalFormatting>
  <conditionalFormatting sqref="N71:N72">
    <cfRule type="expression" dxfId="3883" priority="2338">
      <formula>INDIRECT("J"&amp;ROW())="Office"</formula>
    </cfRule>
    <cfRule type="expression" dxfId="3882" priority="2339">
      <formula>INDIRECT("J"&amp;ROW())="Editor"</formula>
    </cfRule>
    <cfRule type="expression" dxfId="3881" priority="2340">
      <formula>INDIRECT("J"&amp;ROW())="PPP"</formula>
    </cfRule>
    <cfRule type="expression" dxfId="3880" priority="2341">
      <formula>INDIRECT("J"&amp;ROW())="Author"</formula>
    </cfRule>
    <cfRule type="expression" dxfId="3879" priority="2342">
      <formula>INDIRECT("J"&amp;ROW())="Author"</formula>
    </cfRule>
  </conditionalFormatting>
  <conditionalFormatting sqref="N71:N72">
    <cfRule type="expression" dxfId="3878" priority="2343">
      <formula>INDIRECT("K"&amp;ROW())="Office"</formula>
    </cfRule>
    <cfRule type="expression" dxfId="3877" priority="2344">
      <formula>INDIRECT("K"&amp;ROW())="Editor"</formula>
    </cfRule>
    <cfRule type="expression" dxfId="3876" priority="2345">
      <formula>INDIRECT("K"&amp;ROW())="PPP"</formula>
    </cfRule>
    <cfRule type="expression" dxfId="3875" priority="2346">
      <formula>INDIRECT("K"&amp;ROW())="Author"</formula>
    </cfRule>
  </conditionalFormatting>
  <conditionalFormatting sqref="J72">
    <cfRule type="expression" dxfId="3874" priority="2325">
      <formula>INDIRECT("K"&amp;ROW())="Office"</formula>
    </cfRule>
    <cfRule type="expression" dxfId="3873" priority="2326">
      <formula>INDIRECT("K"&amp;ROW())="Editor"</formula>
    </cfRule>
    <cfRule type="expression" dxfId="3872" priority="2327">
      <formula>INDIRECT("K"&amp;ROW())="PPP"</formula>
    </cfRule>
    <cfRule type="expression" dxfId="3871" priority="2328">
      <formula>INDIRECT("K"&amp;ROW())="Author"</formula>
    </cfRule>
  </conditionalFormatting>
  <conditionalFormatting sqref="L72">
    <cfRule type="expression" dxfId="3870" priority="2321">
      <formula>INDIRECT("K"&amp;ROW())="Office"</formula>
    </cfRule>
    <cfRule type="expression" dxfId="3869" priority="2322">
      <formula>INDIRECT("K"&amp;ROW())="Editor"</formula>
    </cfRule>
    <cfRule type="expression" dxfId="3868" priority="2323">
      <formula>INDIRECT("K"&amp;ROW())="PPP"</formula>
    </cfRule>
    <cfRule type="expression" dxfId="3867" priority="2324">
      <formula>INDIRECT("K"&amp;ROW())="Author"</formula>
    </cfRule>
  </conditionalFormatting>
  <conditionalFormatting sqref="C72:I72 K72">
    <cfRule type="expression" dxfId="3866" priority="2317">
      <formula>INDIRECT("K"&amp;ROW())="Office"</formula>
    </cfRule>
    <cfRule type="expression" dxfId="3865" priority="2318">
      <formula>INDIRECT("K"&amp;ROW())="Editor"</formula>
    </cfRule>
    <cfRule type="expression" dxfId="3864" priority="2319">
      <formula>INDIRECT("K"&amp;ROW())="PPP"</formula>
    </cfRule>
    <cfRule type="expression" dxfId="3863" priority="2320">
      <formula>INDIRECT("K"&amp;ROW())="Author"</formula>
    </cfRule>
  </conditionalFormatting>
  <conditionalFormatting sqref="J71">
    <cfRule type="expression" dxfId="3862" priority="2265">
      <formula>INDIRECT("K"&amp;ROW())="Office"</formula>
    </cfRule>
    <cfRule type="expression" dxfId="3861" priority="2266">
      <formula>INDIRECT("K"&amp;ROW())="Editor"</formula>
    </cfRule>
    <cfRule type="expression" dxfId="3860" priority="2267">
      <formula>INDIRECT("K"&amp;ROW())="PPP"</formula>
    </cfRule>
    <cfRule type="expression" dxfId="3859" priority="2268">
      <formula>INDIRECT("K"&amp;ROW())="Author"</formula>
    </cfRule>
  </conditionalFormatting>
  <conditionalFormatting sqref="L71">
    <cfRule type="expression" dxfId="3858" priority="2261">
      <formula>INDIRECT("K"&amp;ROW())="Office"</formula>
    </cfRule>
    <cfRule type="expression" dxfId="3857" priority="2262">
      <formula>INDIRECT("K"&amp;ROW())="Editor"</formula>
    </cfRule>
    <cfRule type="expression" dxfId="3856" priority="2263">
      <formula>INDIRECT("K"&amp;ROW())="PPP"</formula>
    </cfRule>
    <cfRule type="expression" dxfId="3855" priority="2264">
      <formula>INDIRECT("K"&amp;ROW())="Author"</formula>
    </cfRule>
  </conditionalFormatting>
  <conditionalFormatting sqref="C71:I71 K71">
    <cfRule type="expression" dxfId="3854" priority="2257">
      <formula>INDIRECT("K"&amp;ROW())="Office"</formula>
    </cfRule>
    <cfRule type="expression" dxfId="3853" priority="2258">
      <formula>INDIRECT("K"&amp;ROW())="Editor"</formula>
    </cfRule>
    <cfRule type="expression" dxfId="3852" priority="2259">
      <formula>INDIRECT("K"&amp;ROW())="PPP"</formula>
    </cfRule>
    <cfRule type="expression" dxfId="3851" priority="2260">
      <formula>INDIRECT("K"&amp;ROW())="Author"</formula>
    </cfRule>
  </conditionalFormatting>
  <conditionalFormatting sqref="N68:N70">
    <cfRule type="expression" dxfId="3850" priority="2248">
      <formula>INDIRECT("J"&amp;ROW())="Office"</formula>
    </cfRule>
    <cfRule type="expression" dxfId="3849" priority="2249">
      <formula>INDIRECT("J"&amp;ROW())="Editor"</formula>
    </cfRule>
    <cfRule type="expression" dxfId="3848" priority="2250">
      <formula>INDIRECT("J"&amp;ROW())="PPP"</formula>
    </cfRule>
    <cfRule type="expression" dxfId="3847" priority="2251">
      <formula>INDIRECT("J"&amp;ROW())="Author"</formula>
    </cfRule>
    <cfRule type="expression" dxfId="3846" priority="2252">
      <formula>INDIRECT("J"&amp;ROW())="Author"</formula>
    </cfRule>
  </conditionalFormatting>
  <conditionalFormatting sqref="N68:N70">
    <cfRule type="expression" dxfId="3845" priority="2253">
      <formula>INDIRECT("K"&amp;ROW())="Office"</formula>
    </cfRule>
    <cfRule type="expression" dxfId="3844" priority="2254">
      <formula>INDIRECT("K"&amp;ROW())="Editor"</formula>
    </cfRule>
    <cfRule type="expression" dxfId="3843" priority="2255">
      <formula>INDIRECT("K"&amp;ROW())="PPP"</formula>
    </cfRule>
    <cfRule type="expression" dxfId="3842" priority="2256">
      <formula>INDIRECT("K"&amp;ROW())="Author"</formula>
    </cfRule>
  </conditionalFormatting>
  <conditionalFormatting sqref="J68:J70">
    <cfRule type="expression" dxfId="3841" priority="2235">
      <formula>INDIRECT("K"&amp;ROW())="Office"</formula>
    </cfRule>
    <cfRule type="expression" dxfId="3840" priority="2236">
      <formula>INDIRECT("K"&amp;ROW())="Editor"</formula>
    </cfRule>
    <cfRule type="expression" dxfId="3839" priority="2237">
      <formula>INDIRECT("K"&amp;ROW())="PPP"</formula>
    </cfRule>
    <cfRule type="expression" dxfId="3838" priority="2238">
      <formula>INDIRECT("K"&amp;ROW())="Author"</formula>
    </cfRule>
  </conditionalFormatting>
  <conditionalFormatting sqref="L68:L70">
    <cfRule type="expression" dxfId="3837" priority="2231">
      <formula>INDIRECT("K"&amp;ROW())="Office"</formula>
    </cfRule>
    <cfRule type="expression" dxfId="3836" priority="2232">
      <formula>INDIRECT("K"&amp;ROW())="Editor"</formula>
    </cfRule>
    <cfRule type="expression" dxfId="3835" priority="2233">
      <formula>INDIRECT("K"&amp;ROW())="PPP"</formula>
    </cfRule>
    <cfRule type="expression" dxfId="3834" priority="2234">
      <formula>INDIRECT("K"&amp;ROW())="Author"</formula>
    </cfRule>
  </conditionalFormatting>
  <conditionalFormatting sqref="C68:I70 K68:K70">
    <cfRule type="expression" dxfId="3833" priority="2227">
      <formula>INDIRECT("K"&amp;ROW())="Office"</formula>
    </cfRule>
    <cfRule type="expression" dxfId="3832" priority="2228">
      <formula>INDIRECT("K"&amp;ROW())="Editor"</formula>
    </cfRule>
    <cfRule type="expression" dxfId="3831" priority="2229">
      <formula>INDIRECT("K"&amp;ROW())="PPP"</formula>
    </cfRule>
    <cfRule type="expression" dxfId="3830" priority="2230">
      <formula>INDIRECT("K"&amp;ROW())="Author"</formula>
    </cfRule>
  </conditionalFormatting>
  <conditionalFormatting sqref="N61:N67">
    <cfRule type="expression" dxfId="3829" priority="2218">
      <formula>INDIRECT("J"&amp;ROW())="Office"</formula>
    </cfRule>
    <cfRule type="expression" dxfId="3828" priority="2219">
      <formula>INDIRECT("J"&amp;ROW())="Editor"</formula>
    </cfRule>
    <cfRule type="expression" dxfId="3827" priority="2220">
      <formula>INDIRECT("J"&amp;ROW())="PPP"</formula>
    </cfRule>
    <cfRule type="expression" dxfId="3826" priority="2221">
      <formula>INDIRECT("J"&amp;ROW())="Author"</formula>
    </cfRule>
    <cfRule type="expression" dxfId="3825" priority="2222">
      <formula>INDIRECT("J"&amp;ROW())="Author"</formula>
    </cfRule>
  </conditionalFormatting>
  <conditionalFormatting sqref="N61:N67">
    <cfRule type="expression" dxfId="3824" priority="2223">
      <formula>INDIRECT("K"&amp;ROW())="Office"</formula>
    </cfRule>
    <cfRule type="expression" dxfId="3823" priority="2224">
      <formula>INDIRECT("K"&amp;ROW())="Editor"</formula>
    </cfRule>
    <cfRule type="expression" dxfId="3822" priority="2225">
      <formula>INDIRECT("K"&amp;ROW())="PPP"</formula>
    </cfRule>
    <cfRule type="expression" dxfId="3821" priority="2226">
      <formula>INDIRECT("K"&amp;ROW())="Author"</formula>
    </cfRule>
  </conditionalFormatting>
  <conditionalFormatting sqref="J67">
    <cfRule type="expression" dxfId="3820" priority="2205">
      <formula>INDIRECT("K"&amp;ROW())="Office"</formula>
    </cfRule>
    <cfRule type="expression" dxfId="3819" priority="2206">
      <formula>INDIRECT("K"&amp;ROW())="Editor"</formula>
    </cfRule>
    <cfRule type="expression" dxfId="3818" priority="2207">
      <formula>INDIRECT("K"&amp;ROW())="PPP"</formula>
    </cfRule>
    <cfRule type="expression" dxfId="3817" priority="2208">
      <formula>INDIRECT("K"&amp;ROW())="Author"</formula>
    </cfRule>
  </conditionalFormatting>
  <conditionalFormatting sqref="L67">
    <cfRule type="expression" dxfId="3816" priority="2201">
      <formula>INDIRECT("K"&amp;ROW())="Office"</formula>
    </cfRule>
    <cfRule type="expression" dxfId="3815" priority="2202">
      <formula>INDIRECT("K"&amp;ROW())="Editor"</formula>
    </cfRule>
    <cfRule type="expression" dxfId="3814" priority="2203">
      <formula>INDIRECT("K"&amp;ROW())="PPP"</formula>
    </cfRule>
    <cfRule type="expression" dxfId="3813" priority="2204">
      <formula>INDIRECT("K"&amp;ROW())="Author"</formula>
    </cfRule>
  </conditionalFormatting>
  <conditionalFormatting sqref="C67:I67 K67">
    <cfRule type="expression" dxfId="3812" priority="2197">
      <formula>INDIRECT("K"&amp;ROW())="Office"</formula>
    </cfRule>
    <cfRule type="expression" dxfId="3811" priority="2198">
      <formula>INDIRECT("K"&amp;ROW())="Editor"</formula>
    </cfRule>
    <cfRule type="expression" dxfId="3810" priority="2199">
      <formula>INDIRECT("K"&amp;ROW())="PPP"</formula>
    </cfRule>
    <cfRule type="expression" dxfId="3809" priority="2200">
      <formula>INDIRECT("K"&amp;ROW())="Author"</formula>
    </cfRule>
  </conditionalFormatting>
  <conditionalFormatting sqref="L66">
    <cfRule type="expression" dxfId="3808" priority="2141">
      <formula>INDIRECT("K"&amp;ROW())="Office"</formula>
    </cfRule>
    <cfRule type="expression" dxfId="3807" priority="2142">
      <formula>INDIRECT("K"&amp;ROW())="Editor"</formula>
    </cfRule>
    <cfRule type="expression" dxfId="3806" priority="2143">
      <formula>INDIRECT("K"&amp;ROW())="PPP"</formula>
    </cfRule>
    <cfRule type="expression" dxfId="3805" priority="2144">
      <formula>INDIRECT("K"&amp;ROW())="Author"</formula>
    </cfRule>
  </conditionalFormatting>
  <conditionalFormatting sqref="C66:I66 K66">
    <cfRule type="expression" dxfId="3804" priority="2137">
      <formula>INDIRECT("K"&amp;ROW())="Office"</formula>
    </cfRule>
    <cfRule type="expression" dxfId="3803" priority="2138">
      <formula>INDIRECT("K"&amp;ROW())="Editor"</formula>
    </cfRule>
    <cfRule type="expression" dxfId="3802" priority="2139">
      <formula>INDIRECT("K"&amp;ROW())="PPP"</formula>
    </cfRule>
    <cfRule type="expression" dxfId="3801" priority="2140">
      <formula>INDIRECT("K"&amp;ROW())="Author"</formula>
    </cfRule>
  </conditionalFormatting>
  <conditionalFormatting sqref="J66">
    <cfRule type="expression" dxfId="3800" priority="2145">
      <formula>INDIRECT("K"&amp;ROW())="Office"</formula>
    </cfRule>
    <cfRule type="expression" dxfId="3799" priority="2146">
      <formula>INDIRECT("K"&amp;ROW())="Editor"</formula>
    </cfRule>
    <cfRule type="expression" dxfId="3798" priority="2147">
      <formula>INDIRECT("K"&amp;ROW())="PPP"</formula>
    </cfRule>
    <cfRule type="expression" dxfId="3797" priority="2148">
      <formula>INDIRECT("K"&amp;ROW())="Author"</formula>
    </cfRule>
  </conditionalFormatting>
  <conditionalFormatting sqref="J62">
    <cfRule type="expression" dxfId="3796" priority="2097">
      <formula>INDIRECT("K"&amp;ROW())="Office"</formula>
    </cfRule>
    <cfRule type="expression" dxfId="3795" priority="2098">
      <formula>INDIRECT("K"&amp;ROW())="Editor"</formula>
    </cfRule>
    <cfRule type="expression" dxfId="3794" priority="2099">
      <formula>INDIRECT("K"&amp;ROW())="PPP"</formula>
    </cfRule>
    <cfRule type="expression" dxfId="3793" priority="2100">
      <formula>INDIRECT("K"&amp;ROW())="Author"</formula>
    </cfRule>
  </conditionalFormatting>
  <conditionalFormatting sqref="L62">
    <cfRule type="expression" dxfId="3792" priority="2093">
      <formula>INDIRECT("K"&amp;ROW())="Office"</formula>
    </cfRule>
    <cfRule type="expression" dxfId="3791" priority="2094">
      <formula>INDIRECT("K"&amp;ROW())="Editor"</formula>
    </cfRule>
    <cfRule type="expression" dxfId="3790" priority="2095">
      <formula>INDIRECT("K"&amp;ROW())="PPP"</formula>
    </cfRule>
    <cfRule type="expression" dxfId="3789" priority="2096">
      <formula>INDIRECT("K"&amp;ROW())="Author"</formula>
    </cfRule>
  </conditionalFormatting>
  <conditionalFormatting sqref="C62:I62 K62">
    <cfRule type="expression" dxfId="3788" priority="2089">
      <formula>INDIRECT("K"&amp;ROW())="Office"</formula>
    </cfRule>
    <cfRule type="expression" dxfId="3787" priority="2090">
      <formula>INDIRECT("K"&amp;ROW())="Editor"</formula>
    </cfRule>
    <cfRule type="expression" dxfId="3786" priority="2091">
      <formula>INDIRECT("K"&amp;ROW())="PPP"</formula>
    </cfRule>
    <cfRule type="expression" dxfId="3785" priority="2092">
      <formula>INDIRECT("K"&amp;ROW())="Author"</formula>
    </cfRule>
  </conditionalFormatting>
  <conditionalFormatting sqref="J65">
    <cfRule type="expression" dxfId="3784" priority="2051">
      <formula>INDIRECT("K"&amp;ROW())="Office"</formula>
    </cfRule>
    <cfRule type="expression" dxfId="3783" priority="2052">
      <formula>INDIRECT("K"&amp;ROW())="Editor"</formula>
    </cfRule>
    <cfRule type="expression" dxfId="3782" priority="2053">
      <formula>INDIRECT("K"&amp;ROW())="PPP"</formula>
    </cfRule>
    <cfRule type="expression" dxfId="3781" priority="2054">
      <formula>INDIRECT("K"&amp;ROW())="Author"</formula>
    </cfRule>
  </conditionalFormatting>
  <conditionalFormatting sqref="L65">
    <cfRule type="expression" dxfId="3780" priority="2047">
      <formula>INDIRECT("K"&amp;ROW())="Office"</formula>
    </cfRule>
    <cfRule type="expression" dxfId="3779" priority="2048">
      <formula>INDIRECT("K"&amp;ROW())="Editor"</formula>
    </cfRule>
    <cfRule type="expression" dxfId="3778" priority="2049">
      <formula>INDIRECT("K"&amp;ROW())="PPP"</formula>
    </cfRule>
    <cfRule type="expression" dxfId="3777" priority="2050">
      <formula>INDIRECT("K"&amp;ROW())="Author"</formula>
    </cfRule>
  </conditionalFormatting>
  <conditionalFormatting sqref="C65:I65 K65">
    <cfRule type="expression" dxfId="3776" priority="2043">
      <formula>INDIRECT("K"&amp;ROW())="Office"</formula>
    </cfRule>
    <cfRule type="expression" dxfId="3775" priority="2044">
      <formula>INDIRECT("K"&amp;ROW())="Editor"</formula>
    </cfRule>
    <cfRule type="expression" dxfId="3774" priority="2045">
      <formula>INDIRECT("K"&amp;ROW())="PPP"</formula>
    </cfRule>
    <cfRule type="expression" dxfId="3773" priority="2046">
      <formula>INDIRECT("K"&amp;ROW())="Author"</formula>
    </cfRule>
  </conditionalFormatting>
  <conditionalFormatting sqref="C64:L64">
    <cfRule type="expression" dxfId="3772" priority="1992">
      <formula>INDIRECT("K"&amp;ROW())="Office"</formula>
    </cfRule>
    <cfRule type="expression" dxfId="3771" priority="1993">
      <formula>INDIRECT("K"&amp;ROW())="Editor"</formula>
    </cfRule>
    <cfRule type="expression" dxfId="3770" priority="1994">
      <formula>INDIRECT("K"&amp;ROW())="PPP"</formula>
    </cfRule>
    <cfRule type="expression" dxfId="3769" priority="1995">
      <formula>INDIRECT("K"&amp;ROW())="Author"</formula>
    </cfRule>
  </conditionalFormatting>
  <conditionalFormatting sqref="L61">
    <cfRule type="expression" dxfId="3768" priority="1936">
      <formula>INDIRECT("K"&amp;ROW())="Office"</formula>
    </cfRule>
    <cfRule type="expression" dxfId="3767" priority="1937">
      <formula>INDIRECT("K"&amp;ROW())="Editor"</formula>
    </cfRule>
    <cfRule type="expression" dxfId="3766" priority="1938">
      <formula>INDIRECT("K"&amp;ROW())="PPP"</formula>
    </cfRule>
    <cfRule type="expression" dxfId="3765" priority="1939">
      <formula>INDIRECT("K"&amp;ROW())="Author"</formula>
    </cfRule>
  </conditionalFormatting>
  <conditionalFormatting sqref="C61:I61 K61">
    <cfRule type="expression" dxfId="3764" priority="1932">
      <formula>INDIRECT("K"&amp;ROW())="Office"</formula>
    </cfRule>
    <cfRule type="expression" dxfId="3763" priority="1933">
      <formula>INDIRECT("K"&amp;ROW())="Editor"</formula>
    </cfRule>
    <cfRule type="expression" dxfId="3762" priority="1934">
      <formula>INDIRECT("K"&amp;ROW())="PPP"</formula>
    </cfRule>
    <cfRule type="expression" dxfId="3761" priority="1935">
      <formula>INDIRECT("K"&amp;ROW())="Author"</formula>
    </cfRule>
  </conditionalFormatting>
  <conditionalFormatting sqref="J61">
    <cfRule type="expression" dxfId="3760" priority="1940">
      <formula>INDIRECT("K"&amp;ROW())="Office"</formula>
    </cfRule>
    <cfRule type="expression" dxfId="3759" priority="1941">
      <formula>INDIRECT("K"&amp;ROW())="Editor"</formula>
    </cfRule>
    <cfRule type="expression" dxfId="3758" priority="1942">
      <formula>INDIRECT("K"&amp;ROW())="PPP"</formula>
    </cfRule>
    <cfRule type="expression" dxfId="3757" priority="1943">
      <formula>INDIRECT("K"&amp;ROW())="Author"</formula>
    </cfRule>
  </conditionalFormatting>
  <conditionalFormatting sqref="N60">
    <cfRule type="expression" dxfId="3756" priority="1923">
      <formula>INDIRECT("J"&amp;ROW())="Office"</formula>
    </cfRule>
    <cfRule type="expression" dxfId="3755" priority="1924">
      <formula>INDIRECT("J"&amp;ROW())="Editor"</formula>
    </cfRule>
    <cfRule type="expression" dxfId="3754" priority="1925">
      <formula>INDIRECT("J"&amp;ROW())="PPP"</formula>
    </cfRule>
    <cfRule type="expression" dxfId="3753" priority="1926">
      <formula>INDIRECT("J"&amp;ROW())="Author"</formula>
    </cfRule>
    <cfRule type="expression" dxfId="3752" priority="1927">
      <formula>INDIRECT("J"&amp;ROW())="Author"</formula>
    </cfRule>
  </conditionalFormatting>
  <conditionalFormatting sqref="N60">
    <cfRule type="expression" dxfId="3751" priority="1928">
      <formula>INDIRECT("K"&amp;ROW())="Office"</formula>
    </cfRule>
    <cfRule type="expression" dxfId="3750" priority="1929">
      <formula>INDIRECT("K"&amp;ROW())="Editor"</formula>
    </cfRule>
    <cfRule type="expression" dxfId="3749" priority="1930">
      <formula>INDIRECT("K"&amp;ROW())="PPP"</formula>
    </cfRule>
    <cfRule type="expression" dxfId="3748" priority="1931">
      <formula>INDIRECT("K"&amp;ROW())="Author"</formula>
    </cfRule>
  </conditionalFormatting>
  <conditionalFormatting sqref="J60">
    <cfRule type="expression" dxfId="3747" priority="1910">
      <formula>INDIRECT("K"&amp;ROW())="Office"</formula>
    </cfRule>
    <cfRule type="expression" dxfId="3746" priority="1911">
      <formula>INDIRECT("K"&amp;ROW())="Editor"</formula>
    </cfRule>
    <cfRule type="expression" dxfId="3745" priority="1912">
      <formula>INDIRECT("K"&amp;ROW())="PPP"</formula>
    </cfRule>
    <cfRule type="expression" dxfId="3744" priority="1913">
      <formula>INDIRECT("K"&amp;ROW())="Author"</formula>
    </cfRule>
  </conditionalFormatting>
  <conditionalFormatting sqref="L60">
    <cfRule type="expression" dxfId="3743" priority="1906">
      <formula>INDIRECT("K"&amp;ROW())="Office"</formula>
    </cfRule>
    <cfRule type="expression" dxfId="3742" priority="1907">
      <formula>INDIRECT("K"&amp;ROW())="Editor"</formula>
    </cfRule>
    <cfRule type="expression" dxfId="3741" priority="1908">
      <formula>INDIRECT("K"&amp;ROW())="PPP"</formula>
    </cfRule>
    <cfRule type="expression" dxfId="3740" priority="1909">
      <formula>INDIRECT("K"&amp;ROW())="Author"</formula>
    </cfRule>
  </conditionalFormatting>
  <conditionalFormatting sqref="C60:I60 K60">
    <cfRule type="expression" dxfId="3739" priority="1902">
      <formula>INDIRECT("K"&amp;ROW())="Office"</formula>
    </cfRule>
    <cfRule type="expression" dxfId="3738" priority="1903">
      <formula>INDIRECT("K"&amp;ROW())="Editor"</formula>
    </cfRule>
    <cfRule type="expression" dxfId="3737" priority="1904">
      <formula>INDIRECT("K"&amp;ROW())="PPP"</formula>
    </cfRule>
    <cfRule type="expression" dxfId="3736" priority="1905">
      <formula>INDIRECT("K"&amp;ROW())="Author"</formula>
    </cfRule>
  </conditionalFormatting>
  <conditionalFormatting sqref="N59">
    <cfRule type="expression" dxfId="3735" priority="1893">
      <formula>INDIRECT("J"&amp;ROW())="Office"</formula>
    </cfRule>
    <cfRule type="expression" dxfId="3734" priority="1894">
      <formula>INDIRECT("J"&amp;ROW())="Editor"</formula>
    </cfRule>
    <cfRule type="expression" dxfId="3733" priority="1895">
      <formula>INDIRECT("J"&amp;ROW())="PPP"</formula>
    </cfRule>
    <cfRule type="expression" dxfId="3732" priority="1896">
      <formula>INDIRECT("J"&amp;ROW())="Author"</formula>
    </cfRule>
    <cfRule type="expression" dxfId="3731" priority="1897">
      <formula>INDIRECT("J"&amp;ROW())="Author"</formula>
    </cfRule>
  </conditionalFormatting>
  <conditionalFormatting sqref="N59">
    <cfRule type="expression" dxfId="3730" priority="1898">
      <formula>INDIRECT("K"&amp;ROW())="Office"</formula>
    </cfRule>
    <cfRule type="expression" dxfId="3729" priority="1899">
      <formula>INDIRECT("K"&amp;ROW())="Editor"</formula>
    </cfRule>
    <cfRule type="expression" dxfId="3728" priority="1900">
      <formula>INDIRECT("K"&amp;ROW())="PPP"</formula>
    </cfRule>
    <cfRule type="expression" dxfId="3727" priority="1901">
      <formula>INDIRECT("K"&amp;ROW())="Author"</formula>
    </cfRule>
  </conditionalFormatting>
  <conditionalFormatting sqref="J59">
    <cfRule type="expression" dxfId="3726" priority="1880">
      <formula>INDIRECT("K"&amp;ROW())="Office"</formula>
    </cfRule>
    <cfRule type="expression" dxfId="3725" priority="1881">
      <formula>INDIRECT("K"&amp;ROW())="Editor"</formula>
    </cfRule>
    <cfRule type="expression" dxfId="3724" priority="1882">
      <formula>INDIRECT("K"&amp;ROW())="PPP"</formula>
    </cfRule>
    <cfRule type="expression" dxfId="3723" priority="1883">
      <formula>INDIRECT("K"&amp;ROW())="Author"</formula>
    </cfRule>
  </conditionalFormatting>
  <conditionalFormatting sqref="L59">
    <cfRule type="expression" dxfId="3722" priority="1876">
      <formula>INDIRECT("K"&amp;ROW())="Office"</formula>
    </cfRule>
    <cfRule type="expression" dxfId="3721" priority="1877">
      <formula>INDIRECT("K"&amp;ROW())="Editor"</formula>
    </cfRule>
    <cfRule type="expression" dxfId="3720" priority="1878">
      <formula>INDIRECT("K"&amp;ROW())="PPP"</formula>
    </cfRule>
    <cfRule type="expression" dxfId="3719" priority="1879">
      <formula>INDIRECT("K"&amp;ROW())="Author"</formula>
    </cfRule>
  </conditionalFormatting>
  <conditionalFormatting sqref="C59:I59 K59">
    <cfRule type="expression" dxfId="3718" priority="1872">
      <formula>INDIRECT("K"&amp;ROW())="Office"</formula>
    </cfRule>
    <cfRule type="expression" dxfId="3717" priority="1873">
      <formula>INDIRECT("K"&amp;ROW())="Editor"</formula>
    </cfRule>
    <cfRule type="expression" dxfId="3716" priority="1874">
      <formula>INDIRECT("K"&amp;ROW())="PPP"</formula>
    </cfRule>
    <cfRule type="expression" dxfId="3715" priority="1875">
      <formula>INDIRECT("K"&amp;ROW())="Author"</formula>
    </cfRule>
  </conditionalFormatting>
  <conditionalFormatting sqref="N58">
    <cfRule type="expression" dxfId="3714" priority="1863">
      <formula>INDIRECT("J"&amp;ROW())="Office"</formula>
    </cfRule>
    <cfRule type="expression" dxfId="3713" priority="1864">
      <formula>INDIRECT("J"&amp;ROW())="Editor"</formula>
    </cfRule>
    <cfRule type="expression" dxfId="3712" priority="1865">
      <formula>INDIRECT("J"&amp;ROW())="PPP"</formula>
    </cfRule>
    <cfRule type="expression" dxfId="3711" priority="1866">
      <formula>INDIRECT("J"&amp;ROW())="Author"</formula>
    </cfRule>
    <cfRule type="expression" dxfId="3710" priority="1867">
      <formula>INDIRECT("J"&amp;ROW())="Author"</formula>
    </cfRule>
  </conditionalFormatting>
  <conditionalFormatting sqref="N58">
    <cfRule type="expression" dxfId="3709" priority="1868">
      <formula>INDIRECT("K"&amp;ROW())="Office"</formula>
    </cfRule>
    <cfRule type="expression" dxfId="3708" priority="1869">
      <formula>INDIRECT("K"&amp;ROW())="Editor"</formula>
    </cfRule>
    <cfRule type="expression" dxfId="3707" priority="1870">
      <formula>INDIRECT("K"&amp;ROW())="PPP"</formula>
    </cfRule>
    <cfRule type="expression" dxfId="3706" priority="1871">
      <formula>INDIRECT("K"&amp;ROW())="Author"</formula>
    </cfRule>
  </conditionalFormatting>
  <conditionalFormatting sqref="J58">
    <cfRule type="expression" dxfId="3705" priority="1850">
      <formula>INDIRECT("K"&amp;ROW())="Office"</formula>
    </cfRule>
    <cfRule type="expression" dxfId="3704" priority="1851">
      <formula>INDIRECT("K"&amp;ROW())="Editor"</formula>
    </cfRule>
    <cfRule type="expression" dxfId="3703" priority="1852">
      <formula>INDIRECT("K"&amp;ROW())="PPP"</formula>
    </cfRule>
    <cfRule type="expression" dxfId="3702" priority="1853">
      <formula>INDIRECT("K"&amp;ROW())="Author"</formula>
    </cfRule>
  </conditionalFormatting>
  <conditionalFormatting sqref="L58">
    <cfRule type="expression" dxfId="3701" priority="1846">
      <formula>INDIRECT("K"&amp;ROW())="Office"</formula>
    </cfRule>
    <cfRule type="expression" dxfId="3700" priority="1847">
      <formula>INDIRECT("K"&amp;ROW())="Editor"</formula>
    </cfRule>
    <cfRule type="expression" dxfId="3699" priority="1848">
      <formula>INDIRECT("K"&amp;ROW())="PPP"</formula>
    </cfRule>
    <cfRule type="expression" dxfId="3698" priority="1849">
      <formula>INDIRECT("K"&amp;ROW())="Author"</formula>
    </cfRule>
  </conditionalFormatting>
  <conditionalFormatting sqref="C58:I58 K58">
    <cfRule type="expression" dxfId="3697" priority="1842">
      <formula>INDIRECT("K"&amp;ROW())="Office"</formula>
    </cfRule>
    <cfRule type="expression" dxfId="3696" priority="1843">
      <formula>INDIRECT("K"&amp;ROW())="Editor"</formula>
    </cfRule>
    <cfRule type="expression" dxfId="3695" priority="1844">
      <formula>INDIRECT("K"&amp;ROW())="PPP"</formula>
    </cfRule>
    <cfRule type="expression" dxfId="3694" priority="1845">
      <formula>INDIRECT("K"&amp;ROW())="Author"</formula>
    </cfRule>
  </conditionalFormatting>
  <conditionalFormatting sqref="N57">
    <cfRule type="expression" dxfId="3693" priority="1833">
      <formula>INDIRECT("J"&amp;ROW())="Office"</formula>
    </cfRule>
    <cfRule type="expression" dxfId="3692" priority="1834">
      <formula>INDIRECT("J"&amp;ROW())="Editor"</formula>
    </cfRule>
    <cfRule type="expression" dxfId="3691" priority="1835">
      <formula>INDIRECT("J"&amp;ROW())="PPP"</formula>
    </cfRule>
    <cfRule type="expression" dxfId="3690" priority="1836">
      <formula>INDIRECT("J"&amp;ROW())="Author"</formula>
    </cfRule>
    <cfRule type="expression" dxfId="3689" priority="1837">
      <formula>INDIRECT("J"&amp;ROW())="Author"</formula>
    </cfRule>
  </conditionalFormatting>
  <conditionalFormatting sqref="N57">
    <cfRule type="expression" dxfId="3688" priority="1838">
      <formula>INDIRECT("K"&amp;ROW())="Office"</formula>
    </cfRule>
    <cfRule type="expression" dxfId="3687" priority="1839">
      <formula>INDIRECT("K"&amp;ROW())="Editor"</formula>
    </cfRule>
    <cfRule type="expression" dxfId="3686" priority="1840">
      <formula>INDIRECT("K"&amp;ROW())="PPP"</formula>
    </cfRule>
    <cfRule type="expression" dxfId="3685" priority="1841">
      <formula>INDIRECT("K"&amp;ROW())="Author"</formula>
    </cfRule>
  </conditionalFormatting>
  <conditionalFormatting sqref="J57">
    <cfRule type="expression" dxfId="3684" priority="1820">
      <formula>INDIRECT("K"&amp;ROW())="Office"</formula>
    </cfRule>
    <cfRule type="expression" dxfId="3683" priority="1821">
      <formula>INDIRECT("K"&amp;ROW())="Editor"</formula>
    </cfRule>
    <cfRule type="expression" dxfId="3682" priority="1822">
      <formula>INDIRECT("K"&amp;ROW())="PPP"</formula>
    </cfRule>
    <cfRule type="expression" dxfId="3681" priority="1823">
      <formula>INDIRECT("K"&amp;ROW())="Author"</formula>
    </cfRule>
  </conditionalFormatting>
  <conditionalFormatting sqref="L57">
    <cfRule type="expression" dxfId="3680" priority="1816">
      <formula>INDIRECT("K"&amp;ROW())="Office"</formula>
    </cfRule>
    <cfRule type="expression" dxfId="3679" priority="1817">
      <formula>INDIRECT("K"&amp;ROW())="Editor"</formula>
    </cfRule>
    <cfRule type="expression" dxfId="3678" priority="1818">
      <formula>INDIRECT("K"&amp;ROW())="PPP"</formula>
    </cfRule>
    <cfRule type="expression" dxfId="3677" priority="1819">
      <formula>INDIRECT("K"&amp;ROW())="Author"</formula>
    </cfRule>
  </conditionalFormatting>
  <conditionalFormatting sqref="C57:I57 K57">
    <cfRule type="expression" dxfId="3676" priority="1812">
      <formula>INDIRECT("K"&amp;ROW())="Office"</formula>
    </cfRule>
    <cfRule type="expression" dxfId="3675" priority="1813">
      <formula>INDIRECT("K"&amp;ROW())="Editor"</formula>
    </cfRule>
    <cfRule type="expression" dxfId="3674" priority="1814">
      <formula>INDIRECT("K"&amp;ROW())="PPP"</formula>
    </cfRule>
    <cfRule type="expression" dxfId="3673" priority="1815">
      <formula>INDIRECT("K"&amp;ROW())="Author"</formula>
    </cfRule>
  </conditionalFormatting>
  <conditionalFormatting sqref="N56">
    <cfRule type="expression" dxfId="3672" priority="1803">
      <formula>INDIRECT("J"&amp;ROW())="Office"</formula>
    </cfRule>
    <cfRule type="expression" dxfId="3671" priority="1804">
      <formula>INDIRECT("J"&amp;ROW())="Editor"</formula>
    </cfRule>
    <cfRule type="expression" dxfId="3670" priority="1805">
      <formula>INDIRECT("J"&amp;ROW())="PPP"</formula>
    </cfRule>
    <cfRule type="expression" dxfId="3669" priority="1806">
      <formula>INDIRECT("J"&amp;ROW())="Author"</formula>
    </cfRule>
    <cfRule type="expression" dxfId="3668" priority="1807">
      <formula>INDIRECT("J"&amp;ROW())="Author"</formula>
    </cfRule>
  </conditionalFormatting>
  <conditionalFormatting sqref="N56">
    <cfRule type="expression" dxfId="3667" priority="1808">
      <formula>INDIRECT("K"&amp;ROW())="Office"</formula>
    </cfRule>
    <cfRule type="expression" dxfId="3666" priority="1809">
      <formula>INDIRECT("K"&amp;ROW())="Editor"</formula>
    </cfRule>
    <cfRule type="expression" dxfId="3665" priority="1810">
      <formula>INDIRECT("K"&amp;ROW())="PPP"</formula>
    </cfRule>
    <cfRule type="expression" dxfId="3664" priority="1811">
      <formula>INDIRECT("K"&amp;ROW())="Author"</formula>
    </cfRule>
  </conditionalFormatting>
  <conditionalFormatting sqref="J56">
    <cfRule type="expression" dxfId="3663" priority="1790">
      <formula>INDIRECT("K"&amp;ROW())="Office"</formula>
    </cfRule>
    <cfRule type="expression" dxfId="3662" priority="1791">
      <formula>INDIRECT("K"&amp;ROW())="Editor"</formula>
    </cfRule>
    <cfRule type="expression" dxfId="3661" priority="1792">
      <formula>INDIRECT("K"&amp;ROW())="PPP"</formula>
    </cfRule>
    <cfRule type="expression" dxfId="3660" priority="1793">
      <formula>INDIRECT("K"&amp;ROW())="Author"</formula>
    </cfRule>
  </conditionalFormatting>
  <conditionalFormatting sqref="L56">
    <cfRule type="expression" dxfId="3659" priority="1786">
      <formula>INDIRECT("K"&amp;ROW())="Office"</formula>
    </cfRule>
    <cfRule type="expression" dxfId="3658" priority="1787">
      <formula>INDIRECT("K"&amp;ROW())="Editor"</formula>
    </cfRule>
    <cfRule type="expression" dxfId="3657" priority="1788">
      <formula>INDIRECT("K"&amp;ROW())="PPP"</formula>
    </cfRule>
    <cfRule type="expression" dxfId="3656" priority="1789">
      <formula>INDIRECT("K"&amp;ROW())="Author"</formula>
    </cfRule>
  </conditionalFormatting>
  <conditionalFormatting sqref="C56:I56 K56">
    <cfRule type="expression" dxfId="3655" priority="1782">
      <formula>INDIRECT("K"&amp;ROW())="Office"</formula>
    </cfRule>
    <cfRule type="expression" dxfId="3654" priority="1783">
      <formula>INDIRECT("K"&amp;ROW())="Editor"</formula>
    </cfRule>
    <cfRule type="expression" dxfId="3653" priority="1784">
      <formula>INDIRECT("K"&amp;ROW())="PPP"</formula>
    </cfRule>
    <cfRule type="expression" dxfId="3652" priority="1785">
      <formula>INDIRECT("K"&amp;ROW())="Author"</formula>
    </cfRule>
  </conditionalFormatting>
  <conditionalFormatting sqref="N55">
    <cfRule type="expression" dxfId="3651" priority="1773">
      <formula>INDIRECT("J"&amp;ROW())="Office"</formula>
    </cfRule>
    <cfRule type="expression" dxfId="3650" priority="1774">
      <formula>INDIRECT("J"&amp;ROW())="Editor"</formula>
    </cfRule>
    <cfRule type="expression" dxfId="3649" priority="1775">
      <formula>INDIRECT("J"&amp;ROW())="PPP"</formula>
    </cfRule>
    <cfRule type="expression" dxfId="3648" priority="1776">
      <formula>INDIRECT("J"&amp;ROW())="Author"</formula>
    </cfRule>
    <cfRule type="expression" dxfId="3647" priority="1777">
      <formula>INDIRECT("J"&amp;ROW())="Author"</formula>
    </cfRule>
  </conditionalFormatting>
  <conditionalFormatting sqref="N55">
    <cfRule type="expression" dxfId="3646" priority="1778">
      <formula>INDIRECT("K"&amp;ROW())="Office"</formula>
    </cfRule>
    <cfRule type="expression" dxfId="3645" priority="1779">
      <formula>INDIRECT("K"&amp;ROW())="Editor"</formula>
    </cfRule>
    <cfRule type="expression" dxfId="3644" priority="1780">
      <formula>INDIRECT("K"&amp;ROW())="PPP"</formula>
    </cfRule>
    <cfRule type="expression" dxfId="3643" priority="1781">
      <formula>INDIRECT("K"&amp;ROW())="Author"</formula>
    </cfRule>
  </conditionalFormatting>
  <conditionalFormatting sqref="J55">
    <cfRule type="expression" dxfId="3642" priority="1760">
      <formula>INDIRECT("K"&amp;ROW())="Office"</formula>
    </cfRule>
    <cfRule type="expression" dxfId="3641" priority="1761">
      <formula>INDIRECT("K"&amp;ROW())="Editor"</formula>
    </cfRule>
    <cfRule type="expression" dxfId="3640" priority="1762">
      <formula>INDIRECT("K"&amp;ROW())="PPP"</formula>
    </cfRule>
    <cfRule type="expression" dxfId="3639" priority="1763">
      <formula>INDIRECT("K"&amp;ROW())="Author"</formula>
    </cfRule>
  </conditionalFormatting>
  <conditionalFormatting sqref="L55">
    <cfRule type="expression" dxfId="3638" priority="1756">
      <formula>INDIRECT("K"&amp;ROW())="Office"</formula>
    </cfRule>
    <cfRule type="expression" dxfId="3637" priority="1757">
      <formula>INDIRECT("K"&amp;ROW())="Editor"</formula>
    </cfRule>
    <cfRule type="expression" dxfId="3636" priority="1758">
      <formula>INDIRECT("K"&amp;ROW())="PPP"</formula>
    </cfRule>
    <cfRule type="expression" dxfId="3635" priority="1759">
      <formula>INDIRECT("K"&amp;ROW())="Author"</formula>
    </cfRule>
  </conditionalFormatting>
  <conditionalFormatting sqref="C55:I55 K55">
    <cfRule type="expression" dxfId="3634" priority="1752">
      <formula>INDIRECT("K"&amp;ROW())="Office"</formula>
    </cfRule>
    <cfRule type="expression" dxfId="3633" priority="1753">
      <formula>INDIRECT("K"&amp;ROW())="Editor"</formula>
    </cfRule>
    <cfRule type="expression" dxfId="3632" priority="1754">
      <formula>INDIRECT("K"&amp;ROW())="PPP"</formula>
    </cfRule>
    <cfRule type="expression" dxfId="3631" priority="1755">
      <formula>INDIRECT("K"&amp;ROW())="Author"</formula>
    </cfRule>
  </conditionalFormatting>
  <conditionalFormatting sqref="N53:N54">
    <cfRule type="expression" dxfId="3630" priority="1743">
      <formula>INDIRECT("J"&amp;ROW())="Office"</formula>
    </cfRule>
    <cfRule type="expression" dxfId="3629" priority="1744">
      <formula>INDIRECT("J"&amp;ROW())="Editor"</formula>
    </cfRule>
    <cfRule type="expression" dxfId="3628" priority="1745">
      <formula>INDIRECT("J"&amp;ROW())="PPP"</formula>
    </cfRule>
    <cfRule type="expression" dxfId="3627" priority="1746">
      <formula>INDIRECT("J"&amp;ROW())="Author"</formula>
    </cfRule>
    <cfRule type="expression" dxfId="3626" priority="1747">
      <formula>INDIRECT("J"&amp;ROW())="Author"</formula>
    </cfRule>
  </conditionalFormatting>
  <conditionalFormatting sqref="N53:N54">
    <cfRule type="expression" dxfId="3625" priority="1748">
      <formula>INDIRECT("K"&amp;ROW())="Office"</formula>
    </cfRule>
    <cfRule type="expression" dxfId="3624" priority="1749">
      <formula>INDIRECT("K"&amp;ROW())="Editor"</formula>
    </cfRule>
    <cfRule type="expression" dxfId="3623" priority="1750">
      <formula>INDIRECT("K"&amp;ROW())="PPP"</formula>
    </cfRule>
    <cfRule type="expression" dxfId="3622" priority="1751">
      <formula>INDIRECT("K"&amp;ROW())="Author"</formula>
    </cfRule>
  </conditionalFormatting>
  <conditionalFormatting sqref="J54">
    <cfRule type="expression" dxfId="3621" priority="1730">
      <formula>INDIRECT("K"&amp;ROW())="Office"</formula>
    </cfRule>
    <cfRule type="expression" dxfId="3620" priority="1731">
      <formula>INDIRECT("K"&amp;ROW())="Editor"</formula>
    </cfRule>
    <cfRule type="expression" dxfId="3619" priority="1732">
      <formula>INDIRECT("K"&amp;ROW())="PPP"</formula>
    </cfRule>
    <cfRule type="expression" dxfId="3618" priority="1733">
      <formula>INDIRECT("K"&amp;ROW())="Author"</formula>
    </cfRule>
  </conditionalFormatting>
  <conditionalFormatting sqref="L54">
    <cfRule type="expression" dxfId="3617" priority="1726">
      <formula>INDIRECT("K"&amp;ROW())="Office"</formula>
    </cfRule>
    <cfRule type="expression" dxfId="3616" priority="1727">
      <formula>INDIRECT("K"&amp;ROW())="Editor"</formula>
    </cfRule>
    <cfRule type="expression" dxfId="3615" priority="1728">
      <formula>INDIRECT("K"&amp;ROW())="PPP"</formula>
    </cfRule>
    <cfRule type="expression" dxfId="3614" priority="1729">
      <formula>INDIRECT("K"&amp;ROW())="Author"</formula>
    </cfRule>
  </conditionalFormatting>
  <conditionalFormatting sqref="C54:I54 K54">
    <cfRule type="expression" dxfId="3613" priority="1722">
      <formula>INDIRECT("K"&amp;ROW())="Office"</formula>
    </cfRule>
    <cfRule type="expression" dxfId="3612" priority="1723">
      <formula>INDIRECT("K"&amp;ROW())="Editor"</formula>
    </cfRule>
    <cfRule type="expression" dxfId="3611" priority="1724">
      <formula>INDIRECT("K"&amp;ROW())="PPP"</formula>
    </cfRule>
    <cfRule type="expression" dxfId="3610" priority="1725">
      <formula>INDIRECT("K"&amp;ROW())="Author"</formula>
    </cfRule>
  </conditionalFormatting>
  <conditionalFormatting sqref="L53">
    <cfRule type="expression" dxfId="3609" priority="1666">
      <formula>INDIRECT("K"&amp;ROW())="Office"</formula>
    </cfRule>
    <cfRule type="expression" dxfId="3608" priority="1667">
      <formula>INDIRECT("K"&amp;ROW())="Editor"</formula>
    </cfRule>
    <cfRule type="expression" dxfId="3607" priority="1668">
      <formula>INDIRECT("K"&amp;ROW())="PPP"</formula>
    </cfRule>
    <cfRule type="expression" dxfId="3606" priority="1669">
      <formula>INDIRECT("K"&amp;ROW())="Author"</formula>
    </cfRule>
  </conditionalFormatting>
  <conditionalFormatting sqref="C53:I53 K53">
    <cfRule type="expression" dxfId="3605" priority="1662">
      <formula>INDIRECT("K"&amp;ROW())="Office"</formula>
    </cfRule>
    <cfRule type="expression" dxfId="3604" priority="1663">
      <formula>INDIRECT("K"&amp;ROW())="Editor"</formula>
    </cfRule>
    <cfRule type="expression" dxfId="3603" priority="1664">
      <formula>INDIRECT("K"&amp;ROW())="PPP"</formula>
    </cfRule>
    <cfRule type="expression" dxfId="3602" priority="1665">
      <formula>INDIRECT("K"&amp;ROW())="Author"</formula>
    </cfRule>
  </conditionalFormatting>
  <conditionalFormatting sqref="J53">
    <cfRule type="expression" dxfId="3601" priority="1670">
      <formula>INDIRECT("K"&amp;ROW())="Office"</formula>
    </cfRule>
    <cfRule type="expression" dxfId="3600" priority="1671">
      <formula>INDIRECT("K"&amp;ROW())="Editor"</formula>
    </cfRule>
    <cfRule type="expression" dxfId="3599" priority="1672">
      <formula>INDIRECT("K"&amp;ROW())="PPP"</formula>
    </cfRule>
    <cfRule type="expression" dxfId="3598" priority="1673">
      <formula>INDIRECT("K"&amp;ROW())="Author"</formula>
    </cfRule>
  </conditionalFormatting>
  <conditionalFormatting sqref="N45:N52">
    <cfRule type="expression" dxfId="3597" priority="1653">
      <formula>INDIRECT("J"&amp;ROW())="Office"</formula>
    </cfRule>
    <cfRule type="expression" dxfId="3596" priority="1654">
      <formula>INDIRECT("J"&amp;ROW())="Editor"</formula>
    </cfRule>
    <cfRule type="expression" dxfId="3595" priority="1655">
      <formula>INDIRECT("J"&amp;ROW())="PPP"</formula>
    </cfRule>
    <cfRule type="expression" dxfId="3594" priority="1656">
      <formula>INDIRECT("J"&amp;ROW())="Author"</formula>
    </cfRule>
    <cfRule type="expression" dxfId="3593" priority="1657">
      <formula>INDIRECT("J"&amp;ROW())="Author"</formula>
    </cfRule>
  </conditionalFormatting>
  <conditionalFormatting sqref="N45:N52">
    <cfRule type="expression" dxfId="3592" priority="1658">
      <formula>INDIRECT("K"&amp;ROW())="Office"</formula>
    </cfRule>
    <cfRule type="expression" dxfId="3591" priority="1659">
      <formula>INDIRECT("K"&amp;ROW())="Editor"</formula>
    </cfRule>
    <cfRule type="expression" dxfId="3590" priority="1660">
      <formula>INDIRECT("K"&amp;ROW())="PPP"</formula>
    </cfRule>
    <cfRule type="expression" dxfId="3589" priority="1661">
      <formula>INDIRECT("K"&amp;ROW())="Author"</formula>
    </cfRule>
  </conditionalFormatting>
  <conditionalFormatting sqref="J52">
    <cfRule type="expression" dxfId="3588" priority="1640">
      <formula>INDIRECT("K"&amp;ROW())="Office"</formula>
    </cfRule>
    <cfRule type="expression" dxfId="3587" priority="1641">
      <formula>INDIRECT("K"&amp;ROW())="Editor"</formula>
    </cfRule>
    <cfRule type="expression" dxfId="3586" priority="1642">
      <formula>INDIRECT("K"&amp;ROW())="PPP"</formula>
    </cfRule>
    <cfRule type="expression" dxfId="3585" priority="1643">
      <formula>INDIRECT("K"&amp;ROW())="Author"</formula>
    </cfRule>
  </conditionalFormatting>
  <conditionalFormatting sqref="L52">
    <cfRule type="expression" dxfId="3584" priority="1636">
      <formula>INDIRECT("K"&amp;ROW())="Office"</formula>
    </cfRule>
    <cfRule type="expression" dxfId="3583" priority="1637">
      <formula>INDIRECT("K"&amp;ROW())="Editor"</formula>
    </cfRule>
    <cfRule type="expression" dxfId="3582" priority="1638">
      <formula>INDIRECT("K"&amp;ROW())="PPP"</formula>
    </cfRule>
    <cfRule type="expression" dxfId="3581" priority="1639">
      <formula>INDIRECT("K"&amp;ROW())="Author"</formula>
    </cfRule>
  </conditionalFormatting>
  <conditionalFormatting sqref="C52:I52 K52">
    <cfRule type="expression" dxfId="3580" priority="1632">
      <formula>INDIRECT("K"&amp;ROW())="Office"</formula>
    </cfRule>
    <cfRule type="expression" dxfId="3579" priority="1633">
      <formula>INDIRECT("K"&amp;ROW())="Editor"</formula>
    </cfRule>
    <cfRule type="expression" dxfId="3578" priority="1634">
      <formula>INDIRECT("K"&amp;ROW())="PPP"</formula>
    </cfRule>
    <cfRule type="expression" dxfId="3577" priority="1635">
      <formula>INDIRECT("K"&amp;ROW())="Author"</formula>
    </cfRule>
  </conditionalFormatting>
  <conditionalFormatting sqref="L45:L51">
    <cfRule type="expression" dxfId="3576" priority="1606">
      <formula>INDIRECT("K"&amp;ROW())="Office"</formula>
    </cfRule>
    <cfRule type="expression" dxfId="3575" priority="1607">
      <formula>INDIRECT("K"&amp;ROW())="Editor"</formula>
    </cfRule>
    <cfRule type="expression" dxfId="3574" priority="1608">
      <formula>INDIRECT("K"&amp;ROW())="PPP"</formula>
    </cfRule>
    <cfRule type="expression" dxfId="3573" priority="1609">
      <formula>INDIRECT("K"&amp;ROW())="Author"</formula>
    </cfRule>
  </conditionalFormatting>
  <conditionalFormatting sqref="C45:I51 K45:K51">
    <cfRule type="expression" dxfId="3572" priority="1602">
      <formula>INDIRECT("K"&amp;ROW())="Office"</formula>
    </cfRule>
    <cfRule type="expression" dxfId="3571" priority="1603">
      <formula>INDIRECT("K"&amp;ROW())="Editor"</formula>
    </cfRule>
    <cfRule type="expression" dxfId="3570" priority="1604">
      <formula>INDIRECT("K"&amp;ROW())="PPP"</formula>
    </cfRule>
    <cfRule type="expression" dxfId="3569" priority="1605">
      <formula>INDIRECT("K"&amp;ROW())="Author"</formula>
    </cfRule>
  </conditionalFormatting>
  <conditionalFormatting sqref="J45:J51">
    <cfRule type="expression" dxfId="3568" priority="1610">
      <formula>INDIRECT("K"&amp;ROW())="Office"</formula>
    </cfRule>
    <cfRule type="expression" dxfId="3567" priority="1611">
      <formula>INDIRECT("K"&amp;ROW())="Editor"</formula>
    </cfRule>
    <cfRule type="expression" dxfId="3566" priority="1612">
      <formula>INDIRECT("K"&amp;ROW())="PPP"</formula>
    </cfRule>
    <cfRule type="expression" dxfId="3565" priority="1613">
      <formula>INDIRECT("K"&amp;ROW())="Author"</formula>
    </cfRule>
  </conditionalFormatting>
  <conditionalFormatting sqref="N44">
    <cfRule type="expression" dxfId="3564" priority="1563">
      <formula>INDIRECT("J"&amp;ROW())="Office"</formula>
    </cfRule>
    <cfRule type="expression" dxfId="3563" priority="1564">
      <formula>INDIRECT("J"&amp;ROW())="Editor"</formula>
    </cfRule>
    <cfRule type="expression" dxfId="3562" priority="1565">
      <formula>INDIRECT("J"&amp;ROW())="PPP"</formula>
    </cfRule>
    <cfRule type="expression" dxfId="3561" priority="1566">
      <formula>INDIRECT("J"&amp;ROW())="Author"</formula>
    </cfRule>
    <cfRule type="expression" dxfId="3560" priority="1567">
      <formula>INDIRECT("J"&amp;ROW())="Author"</formula>
    </cfRule>
  </conditionalFormatting>
  <conditionalFormatting sqref="N44">
    <cfRule type="expression" dxfId="3559" priority="1568">
      <formula>INDIRECT("K"&amp;ROW())="Office"</formula>
    </cfRule>
    <cfRule type="expression" dxfId="3558" priority="1569">
      <formula>INDIRECT("K"&amp;ROW())="Editor"</formula>
    </cfRule>
    <cfRule type="expression" dxfId="3557" priority="1570">
      <formula>INDIRECT("K"&amp;ROW())="PPP"</formula>
    </cfRule>
    <cfRule type="expression" dxfId="3556" priority="1571">
      <formula>INDIRECT("K"&amp;ROW())="Author"</formula>
    </cfRule>
  </conditionalFormatting>
  <conditionalFormatting sqref="L44">
    <cfRule type="expression" dxfId="3555" priority="1546">
      <formula>INDIRECT("K"&amp;ROW())="Office"</formula>
    </cfRule>
    <cfRule type="expression" dxfId="3554" priority="1547">
      <formula>INDIRECT("K"&amp;ROW())="Editor"</formula>
    </cfRule>
    <cfRule type="expression" dxfId="3553" priority="1548">
      <formula>INDIRECT("K"&amp;ROW())="PPP"</formula>
    </cfRule>
    <cfRule type="expression" dxfId="3552" priority="1549">
      <formula>INDIRECT("K"&amp;ROW())="Author"</formula>
    </cfRule>
  </conditionalFormatting>
  <conditionalFormatting sqref="C44:I44 K44">
    <cfRule type="expression" dxfId="3551" priority="1542">
      <formula>INDIRECT("K"&amp;ROW())="Office"</formula>
    </cfRule>
    <cfRule type="expression" dxfId="3550" priority="1543">
      <formula>INDIRECT("K"&amp;ROW())="Editor"</formula>
    </cfRule>
    <cfRule type="expression" dxfId="3549" priority="1544">
      <formula>INDIRECT("K"&amp;ROW())="PPP"</formula>
    </cfRule>
    <cfRule type="expression" dxfId="3548" priority="1545">
      <formula>INDIRECT("K"&amp;ROW())="Author"</formula>
    </cfRule>
  </conditionalFormatting>
  <conditionalFormatting sqref="J44">
    <cfRule type="expression" dxfId="3547" priority="1550">
      <formula>INDIRECT("K"&amp;ROW())="Office"</formula>
    </cfRule>
    <cfRule type="expression" dxfId="3546" priority="1551">
      <formula>INDIRECT("K"&amp;ROW())="Editor"</formula>
    </cfRule>
    <cfRule type="expression" dxfId="3545" priority="1552">
      <formula>INDIRECT("K"&amp;ROW())="PPP"</formula>
    </cfRule>
    <cfRule type="expression" dxfId="3544" priority="1553">
      <formula>INDIRECT("K"&amp;ROW())="Author"</formula>
    </cfRule>
  </conditionalFormatting>
  <conditionalFormatting sqref="M7">
    <cfRule type="expression" dxfId="3543" priority="1533">
      <formula>INDIRECT("J"&amp;ROW())="Office"</formula>
    </cfRule>
    <cfRule type="expression" dxfId="3542" priority="1534">
      <formula>INDIRECT("J"&amp;ROW())="Editor"</formula>
    </cfRule>
    <cfRule type="expression" dxfId="3541" priority="1535">
      <formula>INDIRECT("J"&amp;ROW())="PPP"</formula>
    </cfRule>
    <cfRule type="expression" dxfId="3540" priority="1536">
      <formula>INDIRECT("J"&amp;ROW())="Author"</formula>
    </cfRule>
    <cfRule type="expression" dxfId="3539" priority="1537">
      <formula>INDIRECT("J"&amp;ROW())="Author"</formula>
    </cfRule>
  </conditionalFormatting>
  <conditionalFormatting sqref="M7">
    <cfRule type="expression" dxfId="3538" priority="1538">
      <formula>INDIRECT("K"&amp;ROW())="Office"</formula>
    </cfRule>
    <cfRule type="expression" dxfId="3537" priority="1539">
      <formula>INDIRECT("K"&amp;ROW())="Editor"</formula>
    </cfRule>
    <cfRule type="expression" dxfId="3536" priority="1540">
      <formula>INDIRECT("K"&amp;ROW())="PPP"</formula>
    </cfRule>
    <cfRule type="expression" dxfId="3535" priority="1541">
      <formula>INDIRECT("K"&amp;ROW())="Author"</formula>
    </cfRule>
  </conditionalFormatting>
  <conditionalFormatting sqref="N7">
    <cfRule type="expression" dxfId="3534" priority="1524">
      <formula>INDIRECT("J"&amp;ROW())="Office"</formula>
    </cfRule>
    <cfRule type="expression" dxfId="3533" priority="1525">
      <formula>INDIRECT("J"&amp;ROW())="Editor"</formula>
    </cfRule>
    <cfRule type="expression" dxfId="3532" priority="1526">
      <formula>INDIRECT("J"&amp;ROW())="PPP"</formula>
    </cfRule>
    <cfRule type="expression" dxfId="3531" priority="1527">
      <formula>INDIRECT("J"&amp;ROW())="Author"</formula>
    </cfRule>
    <cfRule type="expression" dxfId="3530" priority="1528">
      <formula>INDIRECT("J"&amp;ROW())="Author"</formula>
    </cfRule>
  </conditionalFormatting>
  <conditionalFormatting sqref="N7">
    <cfRule type="expression" dxfId="3529" priority="1529">
      <formula>INDIRECT("K"&amp;ROW())="Office"</formula>
    </cfRule>
    <cfRule type="expression" dxfId="3528" priority="1530">
      <formula>INDIRECT("K"&amp;ROW())="Editor"</formula>
    </cfRule>
    <cfRule type="expression" dxfId="3527" priority="1531">
      <formula>INDIRECT("K"&amp;ROW())="PPP"</formula>
    </cfRule>
    <cfRule type="expression" dxfId="3526" priority="1532">
      <formula>INDIRECT("K"&amp;ROW())="Author"</formula>
    </cfRule>
  </conditionalFormatting>
  <conditionalFormatting sqref="L40:L42">
    <cfRule type="expression" dxfId="3525" priority="1498">
      <formula>INDIRECT("K"&amp;ROW())="Office"</formula>
    </cfRule>
    <cfRule type="expression" dxfId="3524" priority="1499">
      <formula>INDIRECT("K"&amp;ROW())="Editor"</formula>
    </cfRule>
    <cfRule type="expression" dxfId="3523" priority="1500">
      <formula>INDIRECT("K"&amp;ROW())="PPP"</formula>
    </cfRule>
    <cfRule type="expression" dxfId="3522" priority="1501">
      <formula>INDIRECT("K"&amp;ROW())="Author"</formula>
    </cfRule>
  </conditionalFormatting>
  <conditionalFormatting sqref="C40:I42 K40:K42">
    <cfRule type="expression" dxfId="3521" priority="1494">
      <formula>INDIRECT("K"&amp;ROW())="Office"</formula>
    </cfRule>
    <cfRule type="expression" dxfId="3520" priority="1495">
      <formula>INDIRECT("K"&amp;ROW())="Editor"</formula>
    </cfRule>
    <cfRule type="expression" dxfId="3519" priority="1496">
      <formula>INDIRECT("K"&amp;ROW())="PPP"</formula>
    </cfRule>
    <cfRule type="expression" dxfId="3518" priority="1497">
      <formula>INDIRECT("K"&amp;ROW())="Author"</formula>
    </cfRule>
  </conditionalFormatting>
  <conditionalFormatting sqref="J40:J42">
    <cfRule type="expression" dxfId="3517" priority="1502">
      <formula>INDIRECT("K"&amp;ROW())="Office"</formula>
    </cfRule>
    <cfRule type="expression" dxfId="3516" priority="1503">
      <formula>INDIRECT("K"&amp;ROW())="Editor"</formula>
    </cfRule>
    <cfRule type="expression" dxfId="3515" priority="1504">
      <formula>INDIRECT("K"&amp;ROW())="PPP"</formula>
    </cfRule>
    <cfRule type="expression" dxfId="3514" priority="1505">
      <formula>INDIRECT("K"&amp;ROW())="Author"</formula>
    </cfRule>
  </conditionalFormatting>
  <conditionalFormatting sqref="L39">
    <cfRule type="expression" dxfId="3513" priority="1468">
      <formula>INDIRECT("K"&amp;ROW())="Office"</formula>
    </cfRule>
    <cfRule type="expression" dxfId="3512" priority="1469">
      <formula>INDIRECT("K"&amp;ROW())="Editor"</formula>
    </cfRule>
    <cfRule type="expression" dxfId="3511" priority="1470">
      <formula>INDIRECT("K"&amp;ROW())="PPP"</formula>
    </cfRule>
    <cfRule type="expression" dxfId="3510" priority="1471">
      <formula>INDIRECT("K"&amp;ROW())="Author"</formula>
    </cfRule>
  </conditionalFormatting>
  <conditionalFormatting sqref="C39:I39 K39">
    <cfRule type="expression" dxfId="3509" priority="1464">
      <formula>INDIRECT("K"&amp;ROW())="Office"</formula>
    </cfRule>
    <cfRule type="expression" dxfId="3508" priority="1465">
      <formula>INDIRECT("K"&amp;ROW())="Editor"</formula>
    </cfRule>
    <cfRule type="expression" dxfId="3507" priority="1466">
      <formula>INDIRECT("K"&amp;ROW())="PPP"</formula>
    </cfRule>
    <cfRule type="expression" dxfId="3506" priority="1467">
      <formula>INDIRECT("K"&amp;ROW())="Author"</formula>
    </cfRule>
  </conditionalFormatting>
  <conditionalFormatting sqref="J39">
    <cfRule type="expression" dxfId="3505" priority="1472">
      <formula>INDIRECT("K"&amp;ROW())="Office"</formula>
    </cfRule>
    <cfRule type="expression" dxfId="3504" priority="1473">
      <formula>INDIRECT("K"&amp;ROW())="Editor"</formula>
    </cfRule>
    <cfRule type="expression" dxfId="3503" priority="1474">
      <formula>INDIRECT("K"&amp;ROW())="PPP"</formula>
    </cfRule>
    <cfRule type="expression" dxfId="3502" priority="1475">
      <formula>INDIRECT("K"&amp;ROW())="Author"</formula>
    </cfRule>
  </conditionalFormatting>
  <conditionalFormatting sqref="L38">
    <cfRule type="expression" dxfId="3501" priority="1438">
      <formula>INDIRECT("K"&amp;ROW())="Office"</formula>
    </cfRule>
    <cfRule type="expression" dxfId="3500" priority="1439">
      <formula>INDIRECT("K"&amp;ROW())="Editor"</formula>
    </cfRule>
    <cfRule type="expression" dxfId="3499" priority="1440">
      <formula>INDIRECT("K"&amp;ROW())="PPP"</formula>
    </cfRule>
    <cfRule type="expression" dxfId="3498" priority="1441">
      <formula>INDIRECT("K"&amp;ROW())="Author"</formula>
    </cfRule>
  </conditionalFormatting>
  <conditionalFormatting sqref="C38:I38 K38">
    <cfRule type="expression" dxfId="3497" priority="1434">
      <formula>INDIRECT("K"&amp;ROW())="Office"</formula>
    </cfRule>
    <cfRule type="expression" dxfId="3496" priority="1435">
      <formula>INDIRECT("K"&amp;ROW())="Editor"</formula>
    </cfRule>
    <cfRule type="expression" dxfId="3495" priority="1436">
      <formula>INDIRECT("K"&amp;ROW())="PPP"</formula>
    </cfRule>
    <cfRule type="expression" dxfId="3494" priority="1437">
      <formula>INDIRECT("K"&amp;ROW())="Author"</formula>
    </cfRule>
  </conditionalFormatting>
  <conditionalFormatting sqref="J38">
    <cfRule type="expression" dxfId="3493" priority="1442">
      <formula>INDIRECT("K"&amp;ROW())="Office"</formula>
    </cfRule>
    <cfRule type="expression" dxfId="3492" priority="1443">
      <formula>INDIRECT("K"&amp;ROW())="Editor"</formula>
    </cfRule>
    <cfRule type="expression" dxfId="3491" priority="1444">
      <formula>INDIRECT("K"&amp;ROW())="PPP"</formula>
    </cfRule>
    <cfRule type="expression" dxfId="3490" priority="1445">
      <formula>INDIRECT("K"&amp;ROW())="Author"</formula>
    </cfRule>
  </conditionalFormatting>
  <conditionalFormatting sqref="L37">
    <cfRule type="expression" dxfId="3489" priority="1408">
      <formula>INDIRECT("K"&amp;ROW())="Office"</formula>
    </cfRule>
    <cfRule type="expression" dxfId="3488" priority="1409">
      <formula>INDIRECT("K"&amp;ROW())="Editor"</formula>
    </cfRule>
    <cfRule type="expression" dxfId="3487" priority="1410">
      <formula>INDIRECT("K"&amp;ROW())="PPP"</formula>
    </cfRule>
    <cfRule type="expression" dxfId="3486" priority="1411">
      <formula>INDIRECT("K"&amp;ROW())="Author"</formula>
    </cfRule>
  </conditionalFormatting>
  <conditionalFormatting sqref="C37:I37 K37">
    <cfRule type="expression" dxfId="3485" priority="1404">
      <formula>INDIRECT("K"&amp;ROW())="Office"</formula>
    </cfRule>
    <cfRule type="expression" dxfId="3484" priority="1405">
      <formula>INDIRECT("K"&amp;ROW())="Editor"</formula>
    </cfRule>
    <cfRule type="expression" dxfId="3483" priority="1406">
      <formula>INDIRECT("K"&amp;ROW())="PPP"</formula>
    </cfRule>
    <cfRule type="expression" dxfId="3482" priority="1407">
      <formula>INDIRECT("K"&amp;ROW())="Author"</formula>
    </cfRule>
  </conditionalFormatting>
  <conditionalFormatting sqref="J37">
    <cfRule type="expression" dxfId="3481" priority="1412">
      <formula>INDIRECT("K"&amp;ROW())="Office"</formula>
    </cfRule>
    <cfRule type="expression" dxfId="3480" priority="1413">
      <formula>INDIRECT("K"&amp;ROW())="Editor"</formula>
    </cfRule>
    <cfRule type="expression" dxfId="3479" priority="1414">
      <formula>INDIRECT("K"&amp;ROW())="PPP"</formula>
    </cfRule>
    <cfRule type="expression" dxfId="3478" priority="1415">
      <formula>INDIRECT("K"&amp;ROW())="Author"</formula>
    </cfRule>
  </conditionalFormatting>
  <conditionalFormatting sqref="M37:M42">
    <cfRule type="expression" dxfId="3477" priority="1400">
      <formula>INDIRECT("K"&amp;ROW())="Office"</formula>
    </cfRule>
    <cfRule type="expression" dxfId="3476" priority="1401">
      <formula>INDIRECT("K"&amp;ROW())="Editor"</formula>
    </cfRule>
    <cfRule type="expression" dxfId="3475" priority="1402">
      <formula>INDIRECT("K"&amp;ROW())="PPP"</formula>
    </cfRule>
    <cfRule type="expression" dxfId="3474" priority="1403">
      <formula>INDIRECT("K"&amp;ROW())="Author"</formula>
    </cfRule>
  </conditionalFormatting>
  <conditionalFormatting sqref="M37:M42">
    <cfRule type="expression" dxfId="3473" priority="1395">
      <formula>INDIRECT("J"&amp;ROW())="Office"</formula>
    </cfRule>
    <cfRule type="expression" dxfId="3472" priority="1396">
      <formula>INDIRECT("J"&amp;ROW())="Editor"</formula>
    </cfRule>
    <cfRule type="expression" dxfId="3471" priority="1397">
      <formula>INDIRECT("J"&amp;ROW())="PPP"</formula>
    </cfRule>
    <cfRule type="expression" dxfId="3470" priority="1398">
      <formula>INDIRECT("J"&amp;ROW())="Author"</formula>
    </cfRule>
    <cfRule type="expression" dxfId="3469" priority="1399">
      <formula>INDIRECT("J"&amp;ROW())="Author"</formula>
    </cfRule>
  </conditionalFormatting>
  <conditionalFormatting sqref="L36">
    <cfRule type="expression" dxfId="3468" priority="1348">
      <formula>INDIRECT("K"&amp;ROW())="Office"</formula>
    </cfRule>
    <cfRule type="expression" dxfId="3467" priority="1349">
      <formula>INDIRECT("K"&amp;ROW())="Editor"</formula>
    </cfRule>
    <cfRule type="expression" dxfId="3466" priority="1350">
      <formula>INDIRECT("K"&amp;ROW())="PPP"</formula>
    </cfRule>
    <cfRule type="expression" dxfId="3465" priority="1351">
      <formula>INDIRECT("K"&amp;ROW())="Author"</formula>
    </cfRule>
  </conditionalFormatting>
  <conditionalFormatting sqref="C36:I36 K36">
    <cfRule type="expression" dxfId="3464" priority="1344">
      <formula>INDIRECT("K"&amp;ROW())="Office"</formula>
    </cfRule>
    <cfRule type="expression" dxfId="3463" priority="1345">
      <formula>INDIRECT("K"&amp;ROW())="Editor"</formula>
    </cfRule>
    <cfRule type="expression" dxfId="3462" priority="1346">
      <formula>INDIRECT("K"&amp;ROW())="PPP"</formula>
    </cfRule>
    <cfRule type="expression" dxfId="3461" priority="1347">
      <formula>INDIRECT("K"&amp;ROW())="Author"</formula>
    </cfRule>
  </conditionalFormatting>
  <conditionalFormatting sqref="J36">
    <cfRule type="expression" dxfId="3460" priority="1352">
      <formula>INDIRECT("K"&amp;ROW())="Office"</formula>
    </cfRule>
    <cfRule type="expression" dxfId="3459" priority="1353">
      <formula>INDIRECT("K"&amp;ROW())="Editor"</formula>
    </cfRule>
    <cfRule type="expression" dxfId="3458" priority="1354">
      <formula>INDIRECT("K"&amp;ROW())="PPP"</formula>
    </cfRule>
    <cfRule type="expression" dxfId="3457" priority="1355">
      <formula>INDIRECT("K"&amp;ROW())="Author"</formula>
    </cfRule>
  </conditionalFormatting>
  <conditionalFormatting sqref="M36">
    <cfRule type="expression" dxfId="3456" priority="1340">
      <formula>INDIRECT("K"&amp;ROW())="Office"</formula>
    </cfRule>
    <cfRule type="expression" dxfId="3455" priority="1341">
      <formula>INDIRECT("K"&amp;ROW())="Editor"</formula>
    </cfRule>
    <cfRule type="expression" dxfId="3454" priority="1342">
      <formula>INDIRECT("K"&amp;ROW())="PPP"</formula>
    </cfRule>
    <cfRule type="expression" dxfId="3453" priority="1343">
      <formula>INDIRECT("K"&amp;ROW())="Author"</formula>
    </cfRule>
  </conditionalFormatting>
  <conditionalFormatting sqref="M36">
    <cfRule type="expression" dxfId="3452" priority="1335">
      <formula>INDIRECT("J"&amp;ROW())="Office"</formula>
    </cfRule>
    <cfRule type="expression" dxfId="3451" priority="1336">
      <formula>INDIRECT("J"&amp;ROW())="Editor"</formula>
    </cfRule>
    <cfRule type="expression" dxfId="3450" priority="1337">
      <formula>INDIRECT("J"&amp;ROW())="PPP"</formula>
    </cfRule>
    <cfRule type="expression" dxfId="3449" priority="1338">
      <formula>INDIRECT("J"&amp;ROW())="Author"</formula>
    </cfRule>
    <cfRule type="expression" dxfId="3448" priority="1339">
      <formula>INDIRECT("J"&amp;ROW())="Author"</formula>
    </cfRule>
  </conditionalFormatting>
  <conditionalFormatting sqref="L35">
    <cfRule type="expression" dxfId="3447" priority="1234">
      <formula>INDIRECT("K"&amp;ROW())="Office"</formula>
    </cfRule>
    <cfRule type="expression" dxfId="3446" priority="1235">
      <formula>INDIRECT("K"&amp;ROW())="Editor"</formula>
    </cfRule>
    <cfRule type="expression" dxfId="3445" priority="1236">
      <formula>INDIRECT("K"&amp;ROW())="PPP"</formula>
    </cfRule>
    <cfRule type="expression" dxfId="3444" priority="1237">
      <formula>INDIRECT("K"&amp;ROW())="Author"</formula>
    </cfRule>
  </conditionalFormatting>
  <conditionalFormatting sqref="C35:I35 K35">
    <cfRule type="expression" dxfId="3443" priority="1230">
      <formula>INDIRECT("K"&amp;ROW())="Office"</formula>
    </cfRule>
    <cfRule type="expression" dxfId="3442" priority="1231">
      <formula>INDIRECT("K"&amp;ROW())="Editor"</formula>
    </cfRule>
    <cfRule type="expression" dxfId="3441" priority="1232">
      <formula>INDIRECT("K"&amp;ROW())="PPP"</formula>
    </cfRule>
    <cfRule type="expression" dxfId="3440" priority="1233">
      <formula>INDIRECT("K"&amp;ROW())="Author"</formula>
    </cfRule>
  </conditionalFormatting>
  <conditionalFormatting sqref="J35">
    <cfRule type="expression" dxfId="3439" priority="1238">
      <formula>INDIRECT("K"&amp;ROW())="Office"</formula>
    </cfRule>
    <cfRule type="expression" dxfId="3438" priority="1239">
      <formula>INDIRECT("K"&amp;ROW())="Editor"</formula>
    </cfRule>
    <cfRule type="expression" dxfId="3437" priority="1240">
      <formula>INDIRECT("K"&amp;ROW())="PPP"</formula>
    </cfRule>
    <cfRule type="expression" dxfId="3436" priority="1241">
      <formula>INDIRECT("K"&amp;ROW())="Author"</formula>
    </cfRule>
  </conditionalFormatting>
  <conditionalFormatting sqref="M35">
    <cfRule type="expression" dxfId="3435" priority="1226">
      <formula>INDIRECT("K"&amp;ROW())="Office"</formula>
    </cfRule>
    <cfRule type="expression" dxfId="3434" priority="1227">
      <formula>INDIRECT("K"&amp;ROW())="Editor"</formula>
    </cfRule>
    <cfRule type="expression" dxfId="3433" priority="1228">
      <formula>INDIRECT("K"&amp;ROW())="PPP"</formula>
    </cfRule>
    <cfRule type="expression" dxfId="3432" priority="1229">
      <formula>INDIRECT("K"&amp;ROW())="Author"</formula>
    </cfRule>
  </conditionalFormatting>
  <conditionalFormatting sqref="M35">
    <cfRule type="expression" dxfId="3431" priority="1221">
      <formula>INDIRECT("J"&amp;ROW())="Office"</formula>
    </cfRule>
    <cfRule type="expression" dxfId="3430" priority="1222">
      <formula>INDIRECT("J"&amp;ROW())="Editor"</formula>
    </cfRule>
    <cfRule type="expression" dxfId="3429" priority="1223">
      <formula>INDIRECT("J"&amp;ROW())="PPP"</formula>
    </cfRule>
    <cfRule type="expression" dxfId="3428" priority="1224">
      <formula>INDIRECT("J"&amp;ROW())="Author"</formula>
    </cfRule>
    <cfRule type="expression" dxfId="3427" priority="1225">
      <formula>INDIRECT("J"&amp;ROW())="Author"</formula>
    </cfRule>
  </conditionalFormatting>
  <conditionalFormatting sqref="L34">
    <cfRule type="expression" dxfId="3426" priority="1146">
      <formula>INDIRECT("K"&amp;ROW())="Office"</formula>
    </cfRule>
    <cfRule type="expression" dxfId="3425" priority="1147">
      <formula>INDIRECT("K"&amp;ROW())="Editor"</formula>
    </cfRule>
    <cfRule type="expression" dxfId="3424" priority="1148">
      <formula>INDIRECT("K"&amp;ROW())="PPP"</formula>
    </cfRule>
    <cfRule type="expression" dxfId="3423" priority="1149">
      <formula>INDIRECT("K"&amp;ROW())="Author"</formula>
    </cfRule>
  </conditionalFormatting>
  <conditionalFormatting sqref="C34:I34 K34">
    <cfRule type="expression" dxfId="3422" priority="1142">
      <formula>INDIRECT("K"&amp;ROW())="Office"</formula>
    </cfRule>
    <cfRule type="expression" dxfId="3421" priority="1143">
      <formula>INDIRECT("K"&amp;ROW())="Editor"</formula>
    </cfRule>
    <cfRule type="expression" dxfId="3420" priority="1144">
      <formula>INDIRECT("K"&amp;ROW())="PPP"</formula>
    </cfRule>
    <cfRule type="expression" dxfId="3419" priority="1145">
      <formula>INDIRECT("K"&amp;ROW())="Author"</formula>
    </cfRule>
  </conditionalFormatting>
  <conditionalFormatting sqref="J34">
    <cfRule type="expression" dxfId="3418" priority="1150">
      <formula>INDIRECT("K"&amp;ROW())="Office"</formula>
    </cfRule>
    <cfRule type="expression" dxfId="3417" priority="1151">
      <formula>INDIRECT("K"&amp;ROW())="Editor"</formula>
    </cfRule>
    <cfRule type="expression" dxfId="3416" priority="1152">
      <formula>INDIRECT("K"&amp;ROW())="PPP"</formula>
    </cfRule>
    <cfRule type="expression" dxfId="3415" priority="1153">
      <formula>INDIRECT("K"&amp;ROW())="Author"</formula>
    </cfRule>
  </conditionalFormatting>
  <conditionalFormatting sqref="M34">
    <cfRule type="expression" dxfId="3414" priority="1138">
      <formula>INDIRECT("K"&amp;ROW())="Office"</formula>
    </cfRule>
    <cfRule type="expression" dxfId="3413" priority="1139">
      <formula>INDIRECT("K"&amp;ROW())="Editor"</formula>
    </cfRule>
    <cfRule type="expression" dxfId="3412" priority="1140">
      <formula>INDIRECT("K"&amp;ROW())="PPP"</formula>
    </cfRule>
    <cfRule type="expression" dxfId="3411" priority="1141">
      <formula>INDIRECT("K"&amp;ROW())="Author"</formula>
    </cfRule>
  </conditionalFormatting>
  <conditionalFormatting sqref="M34">
    <cfRule type="expression" dxfId="3410" priority="1133">
      <formula>INDIRECT("J"&amp;ROW())="Office"</formula>
    </cfRule>
    <cfRule type="expression" dxfId="3409" priority="1134">
      <formula>INDIRECT("J"&amp;ROW())="Editor"</formula>
    </cfRule>
    <cfRule type="expression" dxfId="3408" priority="1135">
      <formula>INDIRECT("J"&amp;ROW())="PPP"</formula>
    </cfRule>
    <cfRule type="expression" dxfId="3407" priority="1136">
      <formula>INDIRECT("J"&amp;ROW())="Author"</formula>
    </cfRule>
    <cfRule type="expression" dxfId="3406" priority="1137">
      <formula>INDIRECT("J"&amp;ROW())="Author"</formula>
    </cfRule>
  </conditionalFormatting>
  <conditionalFormatting sqref="L33">
    <cfRule type="expression" dxfId="3405" priority="1116">
      <formula>INDIRECT("K"&amp;ROW())="Office"</formula>
    </cfRule>
    <cfRule type="expression" dxfId="3404" priority="1117">
      <formula>INDIRECT("K"&amp;ROW())="Editor"</formula>
    </cfRule>
    <cfRule type="expression" dxfId="3403" priority="1118">
      <formula>INDIRECT("K"&amp;ROW())="PPP"</formula>
    </cfRule>
    <cfRule type="expression" dxfId="3402" priority="1119">
      <formula>INDIRECT("K"&amp;ROW())="Author"</formula>
    </cfRule>
  </conditionalFormatting>
  <conditionalFormatting sqref="C33:I33 K33">
    <cfRule type="expression" dxfId="3401" priority="1112">
      <formula>INDIRECT("K"&amp;ROW())="Office"</formula>
    </cfRule>
    <cfRule type="expression" dxfId="3400" priority="1113">
      <formula>INDIRECT("K"&amp;ROW())="Editor"</formula>
    </cfRule>
    <cfRule type="expression" dxfId="3399" priority="1114">
      <formula>INDIRECT("K"&amp;ROW())="PPP"</formula>
    </cfRule>
    <cfRule type="expression" dxfId="3398" priority="1115">
      <formula>INDIRECT("K"&amp;ROW())="Author"</formula>
    </cfRule>
  </conditionalFormatting>
  <conditionalFormatting sqref="J33">
    <cfRule type="expression" dxfId="3397" priority="1120">
      <formula>INDIRECT("K"&amp;ROW())="Office"</formula>
    </cfRule>
    <cfRule type="expression" dxfId="3396" priority="1121">
      <formula>INDIRECT("K"&amp;ROW())="Editor"</formula>
    </cfRule>
    <cfRule type="expression" dxfId="3395" priority="1122">
      <formula>INDIRECT("K"&amp;ROW())="PPP"</formula>
    </cfRule>
    <cfRule type="expression" dxfId="3394" priority="1123">
      <formula>INDIRECT("K"&amp;ROW())="Author"</formula>
    </cfRule>
  </conditionalFormatting>
  <conditionalFormatting sqref="M33">
    <cfRule type="expression" dxfId="3393" priority="1108">
      <formula>INDIRECT("K"&amp;ROW())="Office"</formula>
    </cfRule>
    <cfRule type="expression" dxfId="3392" priority="1109">
      <formula>INDIRECT("K"&amp;ROW())="Editor"</formula>
    </cfRule>
    <cfRule type="expression" dxfId="3391" priority="1110">
      <formula>INDIRECT("K"&amp;ROW())="PPP"</formula>
    </cfRule>
    <cfRule type="expression" dxfId="3390" priority="1111">
      <formula>INDIRECT("K"&amp;ROW())="Author"</formula>
    </cfRule>
  </conditionalFormatting>
  <conditionalFormatting sqref="M33">
    <cfRule type="expression" dxfId="3389" priority="1103">
      <formula>INDIRECT("J"&amp;ROW())="Office"</formula>
    </cfRule>
    <cfRule type="expression" dxfId="3388" priority="1104">
      <formula>INDIRECT("J"&amp;ROW())="Editor"</formula>
    </cfRule>
    <cfRule type="expression" dxfId="3387" priority="1105">
      <formula>INDIRECT("J"&amp;ROW())="PPP"</formula>
    </cfRule>
    <cfRule type="expression" dxfId="3386" priority="1106">
      <formula>INDIRECT("J"&amp;ROW())="Author"</formula>
    </cfRule>
    <cfRule type="expression" dxfId="3385" priority="1107">
      <formula>INDIRECT("J"&amp;ROW())="Author"</formula>
    </cfRule>
  </conditionalFormatting>
  <conditionalFormatting sqref="L32">
    <cfRule type="expression" dxfId="3384" priority="1056">
      <formula>INDIRECT("K"&amp;ROW())="Office"</formula>
    </cfRule>
    <cfRule type="expression" dxfId="3383" priority="1057">
      <formula>INDIRECT("K"&amp;ROW())="Editor"</formula>
    </cfRule>
    <cfRule type="expression" dxfId="3382" priority="1058">
      <formula>INDIRECT("K"&amp;ROW())="PPP"</formula>
    </cfRule>
    <cfRule type="expression" dxfId="3381" priority="1059">
      <formula>INDIRECT("K"&amp;ROW())="Author"</formula>
    </cfRule>
  </conditionalFormatting>
  <conditionalFormatting sqref="C32:I32 K32">
    <cfRule type="expression" dxfId="3380" priority="1052">
      <formula>INDIRECT("K"&amp;ROW())="Office"</formula>
    </cfRule>
    <cfRule type="expression" dxfId="3379" priority="1053">
      <formula>INDIRECT("K"&amp;ROW())="Editor"</formula>
    </cfRule>
    <cfRule type="expression" dxfId="3378" priority="1054">
      <formula>INDIRECT("K"&amp;ROW())="PPP"</formula>
    </cfRule>
    <cfRule type="expression" dxfId="3377" priority="1055">
      <formula>INDIRECT("K"&amp;ROW())="Author"</formula>
    </cfRule>
  </conditionalFormatting>
  <conditionalFormatting sqref="J32">
    <cfRule type="expression" dxfId="3376" priority="1060">
      <formula>INDIRECT("K"&amp;ROW())="Office"</formula>
    </cfRule>
    <cfRule type="expression" dxfId="3375" priority="1061">
      <formula>INDIRECT("K"&amp;ROW())="Editor"</formula>
    </cfRule>
    <cfRule type="expression" dxfId="3374" priority="1062">
      <formula>INDIRECT("K"&amp;ROW())="PPP"</formula>
    </cfRule>
    <cfRule type="expression" dxfId="3373" priority="1063">
      <formula>INDIRECT("K"&amp;ROW())="Author"</formula>
    </cfRule>
  </conditionalFormatting>
  <conditionalFormatting sqref="M32">
    <cfRule type="expression" dxfId="3372" priority="1048">
      <formula>INDIRECT("K"&amp;ROW())="Office"</formula>
    </cfRule>
    <cfRule type="expression" dxfId="3371" priority="1049">
      <formula>INDIRECT("K"&amp;ROW())="Editor"</formula>
    </cfRule>
    <cfRule type="expression" dxfId="3370" priority="1050">
      <formula>INDIRECT("K"&amp;ROW())="PPP"</formula>
    </cfRule>
    <cfRule type="expression" dxfId="3369" priority="1051">
      <formula>INDIRECT("K"&amp;ROW())="Author"</formula>
    </cfRule>
  </conditionalFormatting>
  <conditionalFormatting sqref="M32">
    <cfRule type="expression" dxfId="3368" priority="1043">
      <formula>INDIRECT("J"&amp;ROW())="Office"</formula>
    </cfRule>
    <cfRule type="expression" dxfId="3367" priority="1044">
      <formula>INDIRECT("J"&amp;ROW())="Editor"</formula>
    </cfRule>
    <cfRule type="expression" dxfId="3366" priority="1045">
      <formula>INDIRECT("J"&amp;ROW())="PPP"</formula>
    </cfRule>
    <cfRule type="expression" dxfId="3365" priority="1046">
      <formula>INDIRECT("J"&amp;ROW())="Author"</formula>
    </cfRule>
    <cfRule type="expression" dxfId="3364" priority="1047">
      <formula>INDIRECT("J"&amp;ROW())="Author"</formula>
    </cfRule>
  </conditionalFormatting>
  <conditionalFormatting sqref="L31">
    <cfRule type="expression" dxfId="3363" priority="968">
      <formula>INDIRECT("K"&amp;ROW())="Office"</formula>
    </cfRule>
    <cfRule type="expression" dxfId="3362" priority="969">
      <formula>INDIRECT("K"&amp;ROW())="Editor"</formula>
    </cfRule>
    <cfRule type="expression" dxfId="3361" priority="970">
      <formula>INDIRECT("K"&amp;ROW())="PPP"</formula>
    </cfRule>
    <cfRule type="expression" dxfId="3360" priority="971">
      <formula>INDIRECT("K"&amp;ROW())="Author"</formula>
    </cfRule>
  </conditionalFormatting>
  <conditionalFormatting sqref="C31:I31 K31">
    <cfRule type="expression" dxfId="3359" priority="964">
      <formula>INDIRECT("K"&amp;ROW())="Office"</formula>
    </cfRule>
    <cfRule type="expression" dxfId="3358" priority="965">
      <formula>INDIRECT("K"&amp;ROW())="Editor"</formula>
    </cfRule>
    <cfRule type="expression" dxfId="3357" priority="966">
      <formula>INDIRECT("K"&amp;ROW())="PPP"</formula>
    </cfRule>
    <cfRule type="expression" dxfId="3356" priority="967">
      <formula>INDIRECT("K"&amp;ROW())="Author"</formula>
    </cfRule>
  </conditionalFormatting>
  <conditionalFormatting sqref="J31">
    <cfRule type="expression" dxfId="3355" priority="972">
      <formula>INDIRECT("K"&amp;ROW())="Office"</formula>
    </cfRule>
    <cfRule type="expression" dxfId="3354" priority="973">
      <formula>INDIRECT("K"&amp;ROW())="Editor"</formula>
    </cfRule>
    <cfRule type="expression" dxfId="3353" priority="974">
      <formula>INDIRECT("K"&amp;ROW())="PPP"</formula>
    </cfRule>
    <cfRule type="expression" dxfId="3352" priority="975">
      <formula>INDIRECT("K"&amp;ROW())="Author"</formula>
    </cfRule>
  </conditionalFormatting>
  <conditionalFormatting sqref="M29:M31">
    <cfRule type="expression" dxfId="3351" priority="960">
      <formula>INDIRECT("K"&amp;ROW())="Office"</formula>
    </cfRule>
    <cfRule type="expression" dxfId="3350" priority="961">
      <formula>INDIRECT("K"&amp;ROW())="Editor"</formula>
    </cfRule>
    <cfRule type="expression" dxfId="3349" priority="962">
      <formula>INDIRECT("K"&amp;ROW())="PPP"</formula>
    </cfRule>
    <cfRule type="expression" dxfId="3348" priority="963">
      <formula>INDIRECT("K"&amp;ROW())="Author"</formula>
    </cfRule>
  </conditionalFormatting>
  <conditionalFormatting sqref="M29:M31">
    <cfRule type="expression" dxfId="3347" priority="955">
      <formula>INDIRECT("J"&amp;ROW())="Office"</formula>
    </cfRule>
    <cfRule type="expression" dxfId="3346" priority="956">
      <formula>INDIRECT("J"&amp;ROW())="Editor"</formula>
    </cfRule>
    <cfRule type="expression" dxfId="3345" priority="957">
      <formula>INDIRECT("J"&amp;ROW())="PPP"</formula>
    </cfRule>
    <cfRule type="expression" dxfId="3344" priority="958">
      <formula>INDIRECT("J"&amp;ROW())="Author"</formula>
    </cfRule>
    <cfRule type="expression" dxfId="3343" priority="959">
      <formula>INDIRECT("J"&amp;ROW())="Author"</formula>
    </cfRule>
  </conditionalFormatting>
  <conditionalFormatting sqref="L30">
    <cfRule type="expression" dxfId="3342" priority="908">
      <formula>INDIRECT("K"&amp;ROW())="Office"</formula>
    </cfRule>
    <cfRule type="expression" dxfId="3341" priority="909">
      <formula>INDIRECT("K"&amp;ROW())="Editor"</formula>
    </cfRule>
    <cfRule type="expression" dxfId="3340" priority="910">
      <formula>INDIRECT("K"&amp;ROW())="PPP"</formula>
    </cfRule>
    <cfRule type="expression" dxfId="3339" priority="911">
      <formula>INDIRECT("K"&amp;ROW())="Author"</formula>
    </cfRule>
  </conditionalFormatting>
  <conditionalFormatting sqref="C30:I30 K30">
    <cfRule type="expression" dxfId="3338" priority="904">
      <formula>INDIRECT("K"&amp;ROW())="Office"</formula>
    </cfRule>
    <cfRule type="expression" dxfId="3337" priority="905">
      <formula>INDIRECT("K"&amp;ROW())="Editor"</formula>
    </cfRule>
    <cfRule type="expression" dxfId="3336" priority="906">
      <formula>INDIRECT("K"&amp;ROW())="PPP"</formula>
    </cfRule>
    <cfRule type="expression" dxfId="3335" priority="907">
      <formula>INDIRECT("K"&amp;ROW())="Author"</formula>
    </cfRule>
  </conditionalFormatting>
  <conditionalFormatting sqref="J30">
    <cfRule type="expression" dxfId="3334" priority="912">
      <formula>INDIRECT("K"&amp;ROW())="Office"</formula>
    </cfRule>
    <cfRule type="expression" dxfId="3333" priority="913">
      <formula>INDIRECT("K"&amp;ROW())="Editor"</formula>
    </cfRule>
    <cfRule type="expression" dxfId="3332" priority="914">
      <formula>INDIRECT("K"&amp;ROW())="PPP"</formula>
    </cfRule>
    <cfRule type="expression" dxfId="3331" priority="915">
      <formula>INDIRECT("K"&amp;ROW())="Author"</formula>
    </cfRule>
  </conditionalFormatting>
  <conditionalFormatting sqref="L29">
    <cfRule type="expression" dxfId="3330" priority="839">
      <formula>INDIRECT("K"&amp;ROW())="Office"</formula>
    </cfRule>
    <cfRule type="expression" dxfId="3329" priority="840">
      <formula>INDIRECT("K"&amp;ROW())="Editor"</formula>
    </cfRule>
    <cfRule type="expression" dxfId="3328" priority="841">
      <formula>INDIRECT("K"&amp;ROW())="PPP"</formula>
    </cfRule>
    <cfRule type="expression" dxfId="3327" priority="842">
      <formula>INDIRECT("K"&amp;ROW())="Author"</formula>
    </cfRule>
  </conditionalFormatting>
  <conditionalFormatting sqref="C29:I29 K29">
    <cfRule type="expression" dxfId="3326" priority="835">
      <formula>INDIRECT("K"&amp;ROW())="Office"</formula>
    </cfRule>
    <cfRule type="expression" dxfId="3325" priority="836">
      <formula>INDIRECT("K"&amp;ROW())="Editor"</formula>
    </cfRule>
    <cfRule type="expression" dxfId="3324" priority="837">
      <formula>INDIRECT("K"&amp;ROW())="PPP"</formula>
    </cfRule>
    <cfRule type="expression" dxfId="3323" priority="838">
      <formula>INDIRECT("K"&amp;ROW())="Author"</formula>
    </cfRule>
  </conditionalFormatting>
  <conditionalFormatting sqref="J29">
    <cfRule type="expression" dxfId="3322" priority="843">
      <formula>INDIRECT("K"&amp;ROW())="Office"</formula>
    </cfRule>
    <cfRule type="expression" dxfId="3321" priority="844">
      <formula>INDIRECT("K"&amp;ROW())="Editor"</formula>
    </cfRule>
    <cfRule type="expression" dxfId="3320" priority="845">
      <formula>INDIRECT("K"&amp;ROW())="PPP"</formula>
    </cfRule>
    <cfRule type="expression" dxfId="3319" priority="846">
      <formula>INDIRECT("K"&amp;ROW())="Author"</formula>
    </cfRule>
  </conditionalFormatting>
  <conditionalFormatting sqref="M28">
    <cfRule type="expression" dxfId="3318" priority="792">
      <formula>INDIRECT("K"&amp;ROW())="Office"</formula>
    </cfRule>
    <cfRule type="expression" dxfId="3317" priority="793">
      <formula>INDIRECT("K"&amp;ROW())="Editor"</formula>
    </cfRule>
    <cfRule type="expression" dxfId="3316" priority="794">
      <formula>INDIRECT("K"&amp;ROW())="PPP"</formula>
    </cfRule>
    <cfRule type="expression" dxfId="3315" priority="795">
      <formula>INDIRECT("K"&amp;ROW())="Author"</formula>
    </cfRule>
  </conditionalFormatting>
  <conditionalFormatting sqref="M28">
    <cfRule type="expression" dxfId="3314" priority="787">
      <formula>INDIRECT("J"&amp;ROW())="Office"</formula>
    </cfRule>
    <cfRule type="expression" dxfId="3313" priority="788">
      <formula>INDIRECT("J"&amp;ROW())="Editor"</formula>
    </cfRule>
    <cfRule type="expression" dxfId="3312" priority="789">
      <formula>INDIRECT("J"&amp;ROW())="PPP"</formula>
    </cfRule>
    <cfRule type="expression" dxfId="3311" priority="790">
      <formula>INDIRECT("J"&amp;ROW())="Author"</formula>
    </cfRule>
    <cfRule type="expression" dxfId="3310" priority="791">
      <formula>INDIRECT("J"&amp;ROW())="Author"</formula>
    </cfRule>
  </conditionalFormatting>
  <conditionalFormatting sqref="L28">
    <cfRule type="expression" dxfId="3309" priority="779">
      <formula>INDIRECT("K"&amp;ROW())="Office"</formula>
    </cfRule>
    <cfRule type="expression" dxfId="3308" priority="780">
      <formula>INDIRECT("K"&amp;ROW())="Editor"</formula>
    </cfRule>
    <cfRule type="expression" dxfId="3307" priority="781">
      <formula>INDIRECT("K"&amp;ROW())="PPP"</formula>
    </cfRule>
    <cfRule type="expression" dxfId="3306" priority="782">
      <formula>INDIRECT("K"&amp;ROW())="Author"</formula>
    </cfRule>
  </conditionalFormatting>
  <conditionalFormatting sqref="C28:I28 K28">
    <cfRule type="expression" dxfId="3305" priority="775">
      <formula>INDIRECT("K"&amp;ROW())="Office"</formula>
    </cfRule>
    <cfRule type="expression" dxfId="3304" priority="776">
      <formula>INDIRECT("K"&amp;ROW())="Editor"</formula>
    </cfRule>
    <cfRule type="expression" dxfId="3303" priority="777">
      <formula>INDIRECT("K"&amp;ROW())="PPP"</formula>
    </cfRule>
    <cfRule type="expression" dxfId="3302" priority="778">
      <formula>INDIRECT("K"&amp;ROW())="Author"</formula>
    </cfRule>
  </conditionalFormatting>
  <conditionalFormatting sqref="J28">
    <cfRule type="expression" dxfId="3301" priority="783">
      <formula>INDIRECT("K"&amp;ROW())="Office"</formula>
    </cfRule>
    <cfRule type="expression" dxfId="3300" priority="784">
      <formula>INDIRECT("K"&amp;ROW())="Editor"</formula>
    </cfRule>
    <cfRule type="expression" dxfId="3299" priority="785">
      <formula>INDIRECT("K"&amp;ROW())="PPP"</formula>
    </cfRule>
    <cfRule type="expression" dxfId="3298" priority="786">
      <formula>INDIRECT("K"&amp;ROW())="Author"</formula>
    </cfRule>
  </conditionalFormatting>
  <conditionalFormatting sqref="M27">
    <cfRule type="expression" dxfId="3297" priority="732">
      <formula>INDIRECT("K"&amp;ROW())="Office"</formula>
    </cfRule>
    <cfRule type="expression" dxfId="3296" priority="733">
      <formula>INDIRECT("K"&amp;ROW())="Editor"</formula>
    </cfRule>
    <cfRule type="expression" dxfId="3295" priority="734">
      <formula>INDIRECT("K"&amp;ROW())="PPP"</formula>
    </cfRule>
    <cfRule type="expression" dxfId="3294" priority="735">
      <formula>INDIRECT("K"&amp;ROW())="Author"</formula>
    </cfRule>
  </conditionalFormatting>
  <conditionalFormatting sqref="M27">
    <cfRule type="expression" dxfId="3293" priority="727">
      <formula>INDIRECT("J"&amp;ROW())="Office"</formula>
    </cfRule>
    <cfRule type="expression" dxfId="3292" priority="728">
      <formula>INDIRECT("J"&amp;ROW())="Editor"</formula>
    </cfRule>
    <cfRule type="expression" dxfId="3291" priority="729">
      <formula>INDIRECT("J"&amp;ROW())="PPP"</formula>
    </cfRule>
    <cfRule type="expression" dxfId="3290" priority="730">
      <formula>INDIRECT("J"&amp;ROW())="Author"</formula>
    </cfRule>
    <cfRule type="expression" dxfId="3289" priority="731">
      <formula>INDIRECT("J"&amp;ROW())="Author"</formula>
    </cfRule>
  </conditionalFormatting>
  <conditionalFormatting sqref="L27">
    <cfRule type="expression" dxfId="3288" priority="719">
      <formula>INDIRECT("K"&amp;ROW())="Office"</formula>
    </cfRule>
    <cfRule type="expression" dxfId="3287" priority="720">
      <formula>INDIRECT("K"&amp;ROW())="Editor"</formula>
    </cfRule>
    <cfRule type="expression" dxfId="3286" priority="721">
      <formula>INDIRECT("K"&amp;ROW())="PPP"</formula>
    </cfRule>
    <cfRule type="expression" dxfId="3285" priority="722">
      <formula>INDIRECT("K"&amp;ROW())="Author"</formula>
    </cfRule>
  </conditionalFormatting>
  <conditionalFormatting sqref="C27:I27 K27">
    <cfRule type="expression" dxfId="3284" priority="715">
      <formula>INDIRECT("K"&amp;ROW())="Office"</formula>
    </cfRule>
    <cfRule type="expression" dxfId="3283" priority="716">
      <formula>INDIRECT("K"&amp;ROW())="Editor"</formula>
    </cfRule>
    <cfRule type="expression" dxfId="3282" priority="717">
      <formula>INDIRECT("K"&amp;ROW())="PPP"</formula>
    </cfRule>
    <cfRule type="expression" dxfId="3281" priority="718">
      <formula>INDIRECT("K"&amp;ROW())="Author"</formula>
    </cfRule>
  </conditionalFormatting>
  <conditionalFormatting sqref="J27">
    <cfRule type="expression" dxfId="3280" priority="723">
      <formula>INDIRECT("K"&amp;ROW())="Office"</formula>
    </cfRule>
    <cfRule type="expression" dxfId="3279" priority="724">
      <formula>INDIRECT("K"&amp;ROW())="Editor"</formula>
    </cfRule>
    <cfRule type="expression" dxfId="3278" priority="725">
      <formula>INDIRECT("K"&amp;ROW())="PPP"</formula>
    </cfRule>
    <cfRule type="expression" dxfId="3277" priority="726">
      <formula>INDIRECT("K"&amp;ROW())="Author"</formula>
    </cfRule>
  </conditionalFormatting>
  <conditionalFormatting sqref="M26">
    <cfRule type="expression" dxfId="3276" priority="702">
      <formula>INDIRECT("K"&amp;ROW())="Office"</formula>
    </cfRule>
    <cfRule type="expression" dxfId="3275" priority="703">
      <formula>INDIRECT("K"&amp;ROW())="Editor"</formula>
    </cfRule>
    <cfRule type="expression" dxfId="3274" priority="704">
      <formula>INDIRECT("K"&amp;ROW())="PPP"</formula>
    </cfRule>
    <cfRule type="expression" dxfId="3273" priority="705">
      <formula>INDIRECT("K"&amp;ROW())="Author"</formula>
    </cfRule>
  </conditionalFormatting>
  <conditionalFormatting sqref="M26">
    <cfRule type="expression" dxfId="3272" priority="697">
      <formula>INDIRECT("J"&amp;ROW())="Office"</formula>
    </cfRule>
    <cfRule type="expression" dxfId="3271" priority="698">
      <formula>INDIRECT("J"&amp;ROW())="Editor"</formula>
    </cfRule>
    <cfRule type="expression" dxfId="3270" priority="699">
      <formula>INDIRECT("J"&amp;ROW())="PPP"</formula>
    </cfRule>
    <cfRule type="expression" dxfId="3269" priority="700">
      <formula>INDIRECT("J"&amp;ROW())="Author"</formula>
    </cfRule>
    <cfRule type="expression" dxfId="3268" priority="701">
      <formula>INDIRECT("J"&amp;ROW())="Author"</formula>
    </cfRule>
  </conditionalFormatting>
  <conditionalFormatting sqref="L26">
    <cfRule type="expression" dxfId="3267" priority="689">
      <formula>INDIRECT("K"&amp;ROW())="Office"</formula>
    </cfRule>
    <cfRule type="expression" dxfId="3266" priority="690">
      <formula>INDIRECT("K"&amp;ROW())="Editor"</formula>
    </cfRule>
    <cfRule type="expression" dxfId="3265" priority="691">
      <formula>INDIRECT("K"&amp;ROW())="PPP"</formula>
    </cfRule>
    <cfRule type="expression" dxfId="3264" priority="692">
      <formula>INDIRECT("K"&amp;ROW())="Author"</formula>
    </cfRule>
  </conditionalFormatting>
  <conditionalFormatting sqref="C26:I26 K26">
    <cfRule type="expression" dxfId="3263" priority="685">
      <formula>INDIRECT("K"&amp;ROW())="Office"</formula>
    </cfRule>
    <cfRule type="expression" dxfId="3262" priority="686">
      <formula>INDIRECT("K"&amp;ROW())="Editor"</formula>
    </cfRule>
    <cfRule type="expression" dxfId="3261" priority="687">
      <formula>INDIRECT("K"&amp;ROW())="PPP"</formula>
    </cfRule>
    <cfRule type="expression" dxfId="3260" priority="688">
      <formula>INDIRECT("K"&amp;ROW())="Author"</formula>
    </cfRule>
  </conditionalFormatting>
  <conditionalFormatting sqref="J26">
    <cfRule type="expression" dxfId="3259" priority="693">
      <formula>INDIRECT("K"&amp;ROW())="Office"</formula>
    </cfRule>
    <cfRule type="expression" dxfId="3258" priority="694">
      <formula>INDIRECT("K"&amp;ROW())="Editor"</formula>
    </cfRule>
    <cfRule type="expression" dxfId="3257" priority="695">
      <formula>INDIRECT("K"&amp;ROW())="PPP"</formula>
    </cfRule>
    <cfRule type="expression" dxfId="3256" priority="696">
      <formula>INDIRECT("K"&amp;ROW())="Author"</formula>
    </cfRule>
  </conditionalFormatting>
  <conditionalFormatting sqref="E24">
    <cfRule type="expression" dxfId="3255" priority="621">
      <formula>INDIRECT("K"&amp;ROW())="Office"</formula>
    </cfRule>
    <cfRule type="expression" dxfId="3254" priority="622">
      <formula>INDIRECT("K"&amp;ROW())="Editor"</formula>
    </cfRule>
    <cfRule type="expression" dxfId="3253" priority="623">
      <formula>INDIRECT("K"&amp;ROW())="PPP"</formula>
    </cfRule>
    <cfRule type="expression" dxfId="3252" priority="624">
      <formula>INDIRECT("K"&amp;ROW())="Author"</formula>
    </cfRule>
  </conditionalFormatting>
  <conditionalFormatting sqref="D24 K24 F24:H24">
    <cfRule type="expression" dxfId="3251" priority="617">
      <formula>INDIRECT("K"&amp;ROW())="Office"</formula>
    </cfRule>
    <cfRule type="expression" dxfId="3250" priority="618">
      <formula>INDIRECT("K"&amp;ROW())="Editor"</formula>
    </cfRule>
    <cfRule type="expression" dxfId="3249" priority="619">
      <formula>INDIRECT("K"&amp;ROW())="PPP"</formula>
    </cfRule>
    <cfRule type="expression" dxfId="3248" priority="620">
      <formula>INDIRECT("K"&amp;ROW())="Author"</formula>
    </cfRule>
  </conditionalFormatting>
  <conditionalFormatting sqref="J24">
    <cfRule type="expression" dxfId="3247" priority="613">
      <formula>INDIRECT("K"&amp;ROW())="Office"</formula>
    </cfRule>
    <cfRule type="expression" dxfId="3246" priority="614">
      <formula>INDIRECT("K"&amp;ROW())="Editor"</formula>
    </cfRule>
    <cfRule type="expression" dxfId="3245" priority="615">
      <formula>INDIRECT("K"&amp;ROW())="PPP"</formula>
    </cfRule>
    <cfRule type="expression" dxfId="3244" priority="616">
      <formula>INDIRECT("K"&amp;ROW())="Author"</formula>
    </cfRule>
  </conditionalFormatting>
  <conditionalFormatting sqref="L24">
    <cfRule type="expression" dxfId="3243" priority="609">
      <formula>INDIRECT("K"&amp;ROW())="Office"</formula>
    </cfRule>
    <cfRule type="expression" dxfId="3242" priority="610">
      <formula>INDIRECT("K"&amp;ROW())="Editor"</formula>
    </cfRule>
    <cfRule type="expression" dxfId="3241" priority="611">
      <formula>INDIRECT("K"&amp;ROW())="PPP"</formula>
    </cfRule>
    <cfRule type="expression" dxfId="3240" priority="612">
      <formula>INDIRECT("K"&amp;ROW())="Author"</formula>
    </cfRule>
  </conditionalFormatting>
  <conditionalFormatting sqref="I24">
    <cfRule type="expression" dxfId="3239" priority="605">
      <formula>INDIRECT("K"&amp;ROW())="Office"</formula>
    </cfRule>
    <cfRule type="expression" dxfId="3238" priority="606">
      <formula>INDIRECT("K"&amp;ROW())="Editor"</formula>
    </cfRule>
    <cfRule type="expression" dxfId="3237" priority="607">
      <formula>INDIRECT("K"&amp;ROW())="PPP"</formula>
    </cfRule>
    <cfRule type="expression" dxfId="3236" priority="608">
      <formula>INDIRECT("K"&amp;ROW())="Author"</formula>
    </cfRule>
  </conditionalFormatting>
  <conditionalFormatting sqref="C24">
    <cfRule type="expression" dxfId="3235" priority="601">
      <formula>INDIRECT("K"&amp;ROW())="Office"</formula>
    </cfRule>
    <cfRule type="expression" dxfId="3234" priority="602">
      <formula>INDIRECT("K"&amp;ROW())="Editor"</formula>
    </cfRule>
    <cfRule type="expression" dxfId="3233" priority="603">
      <formula>INDIRECT("K"&amp;ROW())="PPP"</formula>
    </cfRule>
    <cfRule type="expression" dxfId="3232" priority="604">
      <formula>INDIRECT("K"&amp;ROW())="Author"</formula>
    </cfRule>
  </conditionalFormatting>
  <conditionalFormatting sqref="N22:N23">
    <cfRule type="expression" dxfId="3231" priority="537">
      <formula>INDIRECT("K"&amp;ROW())="Office"</formula>
    </cfRule>
    <cfRule type="expression" dxfId="3230" priority="538">
      <formula>INDIRECT("K"&amp;ROW())="Editor"</formula>
    </cfRule>
    <cfRule type="expression" dxfId="3229" priority="539">
      <formula>INDIRECT("K"&amp;ROW())="PPP"</formula>
    </cfRule>
    <cfRule type="expression" dxfId="3228" priority="540">
      <formula>INDIRECT("K"&amp;ROW())="Author"</formula>
    </cfRule>
  </conditionalFormatting>
  <conditionalFormatting sqref="M23">
    <cfRule type="expression" dxfId="3227" priority="592">
      <formula>INDIRECT("J"&amp;ROW())="Office"</formula>
    </cfRule>
    <cfRule type="expression" dxfId="3226" priority="593">
      <formula>INDIRECT("J"&amp;ROW())="Editor"</formula>
    </cfRule>
    <cfRule type="expression" dxfId="3225" priority="594">
      <formula>INDIRECT("J"&amp;ROW())="PPP"</formula>
    </cfRule>
    <cfRule type="expression" dxfId="3224" priority="595">
      <formula>INDIRECT("J"&amp;ROW())="Author"</formula>
    </cfRule>
    <cfRule type="expression" dxfId="3223" priority="596">
      <formula>INDIRECT("J"&amp;ROW())="Author"</formula>
    </cfRule>
  </conditionalFormatting>
  <conditionalFormatting sqref="M23">
    <cfRule type="expression" dxfId="3222" priority="588">
      <formula>INDIRECT("K"&amp;ROW())="Office"</formula>
    </cfRule>
    <cfRule type="expression" dxfId="3221" priority="589">
      <formula>INDIRECT("K"&amp;ROW())="Editor"</formula>
    </cfRule>
    <cfRule type="expression" dxfId="3220" priority="590">
      <formula>INDIRECT("K"&amp;ROW())="PPP"</formula>
    </cfRule>
    <cfRule type="expression" dxfId="3219" priority="591">
      <formula>INDIRECT("K"&amp;ROW())="Author"</formula>
    </cfRule>
  </conditionalFormatting>
  <conditionalFormatting sqref="E23">
    <cfRule type="expression" dxfId="3218" priority="584">
      <formula>INDIRECT("K"&amp;ROW())="Office"</formula>
    </cfRule>
    <cfRule type="expression" dxfId="3217" priority="585">
      <formula>INDIRECT("K"&amp;ROW())="Editor"</formula>
    </cfRule>
    <cfRule type="expression" dxfId="3216" priority="586">
      <formula>INDIRECT("K"&amp;ROW())="PPP"</formula>
    </cfRule>
    <cfRule type="expression" dxfId="3215" priority="587">
      <formula>INDIRECT("K"&amp;ROW())="Author"</formula>
    </cfRule>
  </conditionalFormatting>
  <conditionalFormatting sqref="D23 K23 F23:H23">
    <cfRule type="expression" dxfId="3214" priority="580">
      <formula>INDIRECT("K"&amp;ROW())="Office"</formula>
    </cfRule>
    <cfRule type="expression" dxfId="3213" priority="581">
      <formula>INDIRECT("K"&amp;ROW())="Editor"</formula>
    </cfRule>
    <cfRule type="expression" dxfId="3212" priority="582">
      <formula>INDIRECT("K"&amp;ROW())="PPP"</formula>
    </cfRule>
    <cfRule type="expression" dxfId="3211" priority="583">
      <formula>INDIRECT("K"&amp;ROW())="Author"</formula>
    </cfRule>
  </conditionalFormatting>
  <conditionalFormatting sqref="J23">
    <cfRule type="expression" dxfId="3210" priority="576">
      <formula>INDIRECT("K"&amp;ROW())="Office"</formula>
    </cfRule>
    <cfRule type="expression" dxfId="3209" priority="577">
      <formula>INDIRECT("K"&amp;ROW())="Editor"</formula>
    </cfRule>
    <cfRule type="expression" dxfId="3208" priority="578">
      <formula>INDIRECT("K"&amp;ROW())="PPP"</formula>
    </cfRule>
    <cfRule type="expression" dxfId="3207" priority="579">
      <formula>INDIRECT("K"&amp;ROW())="Author"</formula>
    </cfRule>
  </conditionalFormatting>
  <conditionalFormatting sqref="L23">
    <cfRule type="expression" dxfId="3206" priority="572">
      <formula>INDIRECT("K"&amp;ROW())="Office"</formula>
    </cfRule>
    <cfRule type="expression" dxfId="3205" priority="573">
      <formula>INDIRECT("K"&amp;ROW())="Editor"</formula>
    </cfRule>
    <cfRule type="expression" dxfId="3204" priority="574">
      <formula>INDIRECT("K"&amp;ROW())="PPP"</formula>
    </cfRule>
    <cfRule type="expression" dxfId="3203" priority="575">
      <formula>INDIRECT("K"&amp;ROW())="Author"</formula>
    </cfRule>
  </conditionalFormatting>
  <conditionalFormatting sqref="I23">
    <cfRule type="expression" dxfId="3202" priority="568">
      <formula>INDIRECT("K"&amp;ROW())="Office"</formula>
    </cfRule>
    <cfRule type="expression" dxfId="3201" priority="569">
      <formula>INDIRECT("K"&amp;ROW())="Editor"</formula>
    </cfRule>
    <cfRule type="expression" dxfId="3200" priority="570">
      <formula>INDIRECT("K"&amp;ROW())="PPP"</formula>
    </cfRule>
    <cfRule type="expression" dxfId="3199" priority="571">
      <formula>INDIRECT("K"&amp;ROW())="Author"</formula>
    </cfRule>
  </conditionalFormatting>
  <conditionalFormatting sqref="C23">
    <cfRule type="expression" dxfId="3198" priority="564">
      <formula>INDIRECT("K"&amp;ROW())="Office"</formula>
    </cfRule>
    <cfRule type="expression" dxfId="3197" priority="565">
      <formula>INDIRECT("K"&amp;ROW())="Editor"</formula>
    </cfRule>
    <cfRule type="expression" dxfId="3196" priority="566">
      <formula>INDIRECT("K"&amp;ROW())="PPP"</formula>
    </cfRule>
    <cfRule type="expression" dxfId="3195" priority="567">
      <formula>INDIRECT("K"&amp;ROW())="Author"</formula>
    </cfRule>
  </conditionalFormatting>
  <conditionalFormatting sqref="N22:N23">
    <cfRule type="expression" dxfId="3194" priority="541">
      <formula>INDIRECT("J"&amp;ROW())="Office"</formula>
    </cfRule>
    <cfRule type="expression" dxfId="3193" priority="542">
      <formula>INDIRECT("J"&amp;ROW())="Editor"</formula>
    </cfRule>
    <cfRule type="expression" dxfId="3192" priority="543">
      <formula>INDIRECT("J"&amp;ROW())="PPP"</formula>
    </cfRule>
    <cfRule type="expression" dxfId="3191" priority="544">
      <formula>INDIRECT("J"&amp;ROW())="Author"</formula>
    </cfRule>
    <cfRule type="expression" dxfId="3190" priority="545">
      <formula>INDIRECT("J"&amp;ROW())="Author"</formula>
    </cfRule>
  </conditionalFormatting>
  <conditionalFormatting sqref="M22">
    <cfRule type="expression" dxfId="3189" priority="532">
      <formula>INDIRECT("J"&amp;ROW())="Office"</formula>
    </cfRule>
    <cfRule type="expression" dxfId="3188" priority="533">
      <formula>INDIRECT("J"&amp;ROW())="Editor"</formula>
    </cfRule>
    <cfRule type="expression" dxfId="3187" priority="534">
      <formula>INDIRECT("J"&amp;ROW())="PPP"</formula>
    </cfRule>
    <cfRule type="expression" dxfId="3186" priority="535">
      <formula>INDIRECT("J"&amp;ROW())="Author"</formula>
    </cfRule>
    <cfRule type="expression" dxfId="3185" priority="536">
      <formula>INDIRECT("J"&amp;ROW())="Author"</formula>
    </cfRule>
  </conditionalFormatting>
  <conditionalFormatting sqref="M22">
    <cfRule type="expression" dxfId="3184" priority="528">
      <formula>INDIRECT("K"&amp;ROW())="Office"</formula>
    </cfRule>
    <cfRule type="expression" dxfId="3183" priority="529">
      <formula>INDIRECT("K"&amp;ROW())="Editor"</formula>
    </cfRule>
    <cfRule type="expression" dxfId="3182" priority="530">
      <formula>INDIRECT("K"&amp;ROW())="PPP"</formula>
    </cfRule>
    <cfRule type="expression" dxfId="3181" priority="531">
      <formula>INDIRECT("K"&amp;ROW())="Author"</formula>
    </cfRule>
  </conditionalFormatting>
  <conditionalFormatting sqref="E22">
    <cfRule type="expression" dxfId="3180" priority="524">
      <formula>INDIRECT("K"&amp;ROW())="Office"</formula>
    </cfRule>
    <cfRule type="expression" dxfId="3179" priority="525">
      <formula>INDIRECT("K"&amp;ROW())="Editor"</formula>
    </cfRule>
    <cfRule type="expression" dxfId="3178" priority="526">
      <formula>INDIRECT("K"&amp;ROW())="PPP"</formula>
    </cfRule>
    <cfRule type="expression" dxfId="3177" priority="527">
      <formula>INDIRECT("K"&amp;ROW())="Author"</formula>
    </cfRule>
  </conditionalFormatting>
  <conditionalFormatting sqref="D22 K22 F22:H22">
    <cfRule type="expression" dxfId="3176" priority="520">
      <formula>INDIRECT("K"&amp;ROW())="Office"</formula>
    </cfRule>
    <cfRule type="expression" dxfId="3175" priority="521">
      <formula>INDIRECT("K"&amp;ROW())="Editor"</formula>
    </cfRule>
    <cfRule type="expression" dxfId="3174" priority="522">
      <formula>INDIRECT("K"&amp;ROW())="PPP"</formula>
    </cfRule>
    <cfRule type="expression" dxfId="3173" priority="523">
      <formula>INDIRECT("K"&amp;ROW())="Author"</formula>
    </cfRule>
  </conditionalFormatting>
  <conditionalFormatting sqref="J22">
    <cfRule type="expression" dxfId="3172" priority="516">
      <formula>INDIRECT("K"&amp;ROW())="Office"</formula>
    </cfRule>
    <cfRule type="expression" dxfId="3171" priority="517">
      <formula>INDIRECT("K"&amp;ROW())="Editor"</formula>
    </cfRule>
    <cfRule type="expression" dxfId="3170" priority="518">
      <formula>INDIRECT("K"&amp;ROW())="PPP"</formula>
    </cfRule>
    <cfRule type="expression" dxfId="3169" priority="519">
      <formula>INDIRECT("K"&amp;ROW())="Author"</formula>
    </cfRule>
  </conditionalFormatting>
  <conditionalFormatting sqref="L22">
    <cfRule type="expression" dxfId="3168" priority="512">
      <formula>INDIRECT("K"&amp;ROW())="Office"</formula>
    </cfRule>
    <cfRule type="expression" dxfId="3167" priority="513">
      <formula>INDIRECT("K"&amp;ROW())="Editor"</formula>
    </cfRule>
    <cfRule type="expression" dxfId="3166" priority="514">
      <formula>INDIRECT("K"&amp;ROW())="PPP"</formula>
    </cfRule>
    <cfRule type="expression" dxfId="3165" priority="515">
      <formula>INDIRECT("K"&amp;ROW())="Author"</formula>
    </cfRule>
  </conditionalFormatting>
  <conditionalFormatting sqref="I22">
    <cfRule type="expression" dxfId="3164" priority="508">
      <formula>INDIRECT("K"&amp;ROW())="Office"</formula>
    </cfRule>
    <cfRule type="expression" dxfId="3163" priority="509">
      <formula>INDIRECT("K"&amp;ROW())="Editor"</formula>
    </cfRule>
    <cfRule type="expression" dxfId="3162" priority="510">
      <formula>INDIRECT("K"&amp;ROW())="PPP"</formula>
    </cfRule>
    <cfRule type="expression" dxfId="3161" priority="511">
      <formula>INDIRECT("K"&amp;ROW())="Author"</formula>
    </cfRule>
  </conditionalFormatting>
  <conditionalFormatting sqref="C22">
    <cfRule type="expression" dxfId="3160" priority="504">
      <formula>INDIRECT("K"&amp;ROW())="Office"</formula>
    </cfRule>
    <cfRule type="expression" dxfId="3159" priority="505">
      <formula>INDIRECT("K"&amp;ROW())="Editor"</formula>
    </cfRule>
    <cfRule type="expression" dxfId="3158" priority="506">
      <formula>INDIRECT("K"&amp;ROW())="PPP"</formula>
    </cfRule>
    <cfRule type="expression" dxfId="3157" priority="507">
      <formula>INDIRECT("K"&amp;ROW())="Author"</formula>
    </cfRule>
  </conditionalFormatting>
  <conditionalFormatting sqref="N21">
    <cfRule type="expression" dxfId="3156" priority="486">
      <formula>INDIRECT("K"&amp;ROW())="Office"</formula>
    </cfRule>
    <cfRule type="expression" dxfId="3155" priority="487">
      <formula>INDIRECT("K"&amp;ROW())="Editor"</formula>
    </cfRule>
    <cfRule type="expression" dxfId="3154" priority="488">
      <formula>INDIRECT("K"&amp;ROW())="PPP"</formula>
    </cfRule>
    <cfRule type="expression" dxfId="3153" priority="489">
      <formula>INDIRECT("K"&amp;ROW())="Author"</formula>
    </cfRule>
  </conditionalFormatting>
  <conditionalFormatting sqref="N21">
    <cfRule type="expression" dxfId="3152" priority="490">
      <formula>INDIRECT("J"&amp;ROW())="Office"</formula>
    </cfRule>
    <cfRule type="expression" dxfId="3151" priority="491">
      <formula>INDIRECT("J"&amp;ROW())="Editor"</formula>
    </cfRule>
    <cfRule type="expression" dxfId="3150" priority="492">
      <formula>INDIRECT("J"&amp;ROW())="PPP"</formula>
    </cfRule>
    <cfRule type="expression" dxfId="3149" priority="493">
      <formula>INDIRECT("J"&amp;ROW())="Author"</formula>
    </cfRule>
    <cfRule type="expression" dxfId="3148" priority="494">
      <formula>INDIRECT("J"&amp;ROW())="Author"</formula>
    </cfRule>
  </conditionalFormatting>
  <conditionalFormatting sqref="M20:M21">
    <cfRule type="expression" dxfId="3147" priority="481">
      <formula>INDIRECT("J"&amp;ROW())="Office"</formula>
    </cfRule>
    <cfRule type="expression" dxfId="3146" priority="482">
      <formula>INDIRECT("J"&amp;ROW())="Editor"</formula>
    </cfRule>
    <cfRule type="expression" dxfId="3145" priority="483">
      <formula>INDIRECT("J"&amp;ROW())="PPP"</formula>
    </cfRule>
    <cfRule type="expression" dxfId="3144" priority="484">
      <formula>INDIRECT("J"&amp;ROW())="Author"</formula>
    </cfRule>
    <cfRule type="expression" dxfId="3143" priority="485">
      <formula>INDIRECT("J"&amp;ROW())="Author"</formula>
    </cfRule>
  </conditionalFormatting>
  <conditionalFormatting sqref="M20:M21">
    <cfRule type="expression" dxfId="3142" priority="477">
      <formula>INDIRECT("K"&amp;ROW())="Office"</formula>
    </cfRule>
    <cfRule type="expression" dxfId="3141" priority="478">
      <formula>INDIRECT("K"&amp;ROW())="Editor"</formula>
    </cfRule>
    <cfRule type="expression" dxfId="3140" priority="479">
      <formula>INDIRECT("K"&amp;ROW())="PPP"</formula>
    </cfRule>
    <cfRule type="expression" dxfId="3139" priority="480">
      <formula>INDIRECT("K"&amp;ROW())="Author"</formula>
    </cfRule>
  </conditionalFormatting>
  <conditionalFormatting sqref="E20:E21">
    <cfRule type="expression" dxfId="3138" priority="449">
      <formula>INDIRECT("K"&amp;ROW())="Office"</formula>
    </cfRule>
    <cfRule type="expression" dxfId="3137" priority="450">
      <formula>INDIRECT("K"&amp;ROW())="Editor"</formula>
    </cfRule>
    <cfRule type="expression" dxfId="3136" priority="451">
      <formula>INDIRECT("K"&amp;ROW())="PPP"</formula>
    </cfRule>
    <cfRule type="expression" dxfId="3135" priority="452">
      <formula>INDIRECT("K"&amp;ROW())="Author"</formula>
    </cfRule>
  </conditionalFormatting>
  <conditionalFormatting sqref="D20:D21 K20:K21 F20:H21">
    <cfRule type="expression" dxfId="3134" priority="445">
      <formula>INDIRECT("K"&amp;ROW())="Office"</formula>
    </cfRule>
    <cfRule type="expression" dxfId="3133" priority="446">
      <formula>INDIRECT("K"&amp;ROW())="Editor"</formula>
    </cfRule>
    <cfRule type="expression" dxfId="3132" priority="447">
      <formula>INDIRECT("K"&amp;ROW())="PPP"</formula>
    </cfRule>
    <cfRule type="expression" dxfId="3131" priority="448">
      <formula>INDIRECT("K"&amp;ROW())="Author"</formula>
    </cfRule>
  </conditionalFormatting>
  <conditionalFormatting sqref="L20:L21">
    <cfRule type="expression" dxfId="3130" priority="461">
      <formula>INDIRECT("K"&amp;ROW())="Office"</formula>
    </cfRule>
    <cfRule type="expression" dxfId="3129" priority="462">
      <formula>INDIRECT("K"&amp;ROW())="Editor"</formula>
    </cfRule>
    <cfRule type="expression" dxfId="3128" priority="463">
      <formula>INDIRECT("K"&amp;ROW())="PPP"</formula>
    </cfRule>
    <cfRule type="expression" dxfId="3127" priority="464">
      <formula>INDIRECT("K"&amp;ROW())="Author"</formula>
    </cfRule>
  </conditionalFormatting>
  <conditionalFormatting sqref="I20:I21">
    <cfRule type="expression" dxfId="3126" priority="437">
      <formula>INDIRECT("K"&amp;ROW())="Office"</formula>
    </cfRule>
    <cfRule type="expression" dxfId="3125" priority="438">
      <formula>INDIRECT("K"&amp;ROW())="Editor"</formula>
    </cfRule>
    <cfRule type="expression" dxfId="3124" priority="439">
      <formula>INDIRECT("K"&amp;ROW())="PPP"</formula>
    </cfRule>
    <cfRule type="expression" dxfId="3123" priority="440">
      <formula>INDIRECT("K"&amp;ROW())="Author"</formula>
    </cfRule>
  </conditionalFormatting>
  <conditionalFormatting sqref="C20:C21">
    <cfRule type="expression" dxfId="3122" priority="433">
      <formula>INDIRECT("K"&amp;ROW())="Office"</formula>
    </cfRule>
    <cfRule type="expression" dxfId="3121" priority="434">
      <formula>INDIRECT("K"&amp;ROW())="Editor"</formula>
    </cfRule>
    <cfRule type="expression" dxfId="3120" priority="435">
      <formula>INDIRECT("K"&amp;ROW())="PPP"</formula>
    </cfRule>
    <cfRule type="expression" dxfId="3119" priority="436">
      <formula>INDIRECT("K"&amp;ROW())="Author"</formula>
    </cfRule>
  </conditionalFormatting>
  <conditionalFormatting sqref="J20:J21">
    <cfRule type="expression" dxfId="3118" priority="441">
      <formula>INDIRECT("K"&amp;ROW())="Office"</formula>
    </cfRule>
    <cfRule type="expression" dxfId="3117" priority="442">
      <formula>INDIRECT("K"&amp;ROW())="Editor"</formula>
    </cfRule>
    <cfRule type="expression" dxfId="3116" priority="443">
      <formula>INDIRECT("K"&amp;ROW())="PPP"</formula>
    </cfRule>
    <cfRule type="expression" dxfId="3115" priority="444">
      <formula>INDIRECT("K"&amp;ROW())="Author"</formula>
    </cfRule>
  </conditionalFormatting>
  <conditionalFormatting sqref="N20">
    <cfRule type="expression" dxfId="3114" priority="424">
      <formula>INDIRECT("K"&amp;ROW())="Office"</formula>
    </cfRule>
    <cfRule type="expression" dxfId="3113" priority="425">
      <formula>INDIRECT("K"&amp;ROW())="Editor"</formula>
    </cfRule>
    <cfRule type="expression" dxfId="3112" priority="426">
      <formula>INDIRECT("K"&amp;ROW())="PPP"</formula>
    </cfRule>
    <cfRule type="expression" dxfId="3111" priority="427">
      <formula>INDIRECT("K"&amp;ROW())="Author"</formula>
    </cfRule>
  </conditionalFormatting>
  <conditionalFormatting sqref="N20">
    <cfRule type="expression" dxfId="3110" priority="428">
      <formula>INDIRECT("J"&amp;ROW())="Office"</formula>
    </cfRule>
    <cfRule type="expression" dxfId="3109" priority="429">
      <formula>INDIRECT("J"&amp;ROW())="Editor"</formula>
    </cfRule>
    <cfRule type="expression" dxfId="3108" priority="430">
      <formula>INDIRECT("J"&amp;ROW())="PPP"</formula>
    </cfRule>
    <cfRule type="expression" dxfId="3107" priority="431">
      <formula>INDIRECT("J"&amp;ROW())="Author"</formula>
    </cfRule>
    <cfRule type="expression" dxfId="3106" priority="432">
      <formula>INDIRECT("J"&amp;ROW())="Author"</formula>
    </cfRule>
  </conditionalFormatting>
  <conditionalFormatting sqref="M19">
    <cfRule type="expression" dxfId="3105" priority="419">
      <formula>INDIRECT("J"&amp;ROW())="Office"</formula>
    </cfRule>
    <cfRule type="expression" dxfId="3104" priority="420">
      <formula>INDIRECT("J"&amp;ROW())="Editor"</formula>
    </cfRule>
    <cfRule type="expression" dxfId="3103" priority="421">
      <formula>INDIRECT("J"&amp;ROW())="PPP"</formula>
    </cfRule>
    <cfRule type="expression" dxfId="3102" priority="422">
      <formula>INDIRECT("J"&amp;ROW())="Author"</formula>
    </cfRule>
    <cfRule type="expression" dxfId="3101" priority="423">
      <formula>INDIRECT("J"&amp;ROW())="Author"</formula>
    </cfRule>
  </conditionalFormatting>
  <conditionalFormatting sqref="M19">
    <cfRule type="expression" dxfId="3100" priority="415">
      <formula>INDIRECT("K"&amp;ROW())="Office"</formula>
    </cfRule>
    <cfRule type="expression" dxfId="3099" priority="416">
      <formula>INDIRECT("K"&amp;ROW())="Editor"</formula>
    </cfRule>
    <cfRule type="expression" dxfId="3098" priority="417">
      <formula>INDIRECT("K"&amp;ROW())="PPP"</formula>
    </cfRule>
    <cfRule type="expression" dxfId="3097" priority="418">
      <formula>INDIRECT("K"&amp;ROW())="Author"</formula>
    </cfRule>
  </conditionalFormatting>
  <conditionalFormatting sqref="L19">
    <cfRule type="expression" dxfId="3096" priority="411">
      <formula>INDIRECT("K"&amp;ROW())="Office"</formula>
    </cfRule>
    <cfRule type="expression" dxfId="3095" priority="412">
      <formula>INDIRECT("K"&amp;ROW())="Editor"</formula>
    </cfRule>
    <cfRule type="expression" dxfId="3094" priority="413">
      <formula>INDIRECT("K"&amp;ROW())="PPP"</formula>
    </cfRule>
    <cfRule type="expression" dxfId="3093" priority="414">
      <formula>INDIRECT("K"&amp;ROW())="Author"</formula>
    </cfRule>
  </conditionalFormatting>
  <conditionalFormatting sqref="N19">
    <cfRule type="expression" dxfId="3092" priority="382">
      <formula>INDIRECT("K"&amp;ROW())="Office"</formula>
    </cfRule>
    <cfRule type="expression" dxfId="3091" priority="383">
      <formula>INDIRECT("K"&amp;ROW())="Editor"</formula>
    </cfRule>
    <cfRule type="expression" dxfId="3090" priority="384">
      <formula>INDIRECT("K"&amp;ROW())="PPP"</formula>
    </cfRule>
    <cfRule type="expression" dxfId="3089" priority="385">
      <formula>INDIRECT("K"&amp;ROW())="Author"</formula>
    </cfRule>
  </conditionalFormatting>
  <conditionalFormatting sqref="N19">
    <cfRule type="expression" dxfId="3088" priority="386">
      <formula>INDIRECT("J"&amp;ROW())="Office"</formula>
    </cfRule>
    <cfRule type="expression" dxfId="3087" priority="387">
      <formula>INDIRECT("J"&amp;ROW())="Editor"</formula>
    </cfRule>
    <cfRule type="expression" dxfId="3086" priority="388">
      <formula>INDIRECT("J"&amp;ROW())="PPP"</formula>
    </cfRule>
    <cfRule type="expression" dxfId="3085" priority="389">
      <formula>INDIRECT("J"&amp;ROW())="Author"</formula>
    </cfRule>
    <cfRule type="expression" dxfId="3084" priority="390">
      <formula>INDIRECT("J"&amp;ROW())="Author"</formula>
    </cfRule>
  </conditionalFormatting>
  <conditionalFormatting sqref="E19:F19">
    <cfRule type="expression" dxfId="3083" priority="378">
      <formula>INDIRECT("K"&amp;ROW())="Office"</formula>
    </cfRule>
    <cfRule type="expression" dxfId="3082" priority="379">
      <formula>INDIRECT("K"&amp;ROW())="Editor"</formula>
    </cfRule>
    <cfRule type="expression" dxfId="3081" priority="380">
      <formula>INDIRECT("K"&amp;ROW())="PPP"</formula>
    </cfRule>
    <cfRule type="expression" dxfId="3080" priority="381">
      <formula>INDIRECT("K"&amp;ROW())="Author"</formula>
    </cfRule>
  </conditionalFormatting>
  <conditionalFormatting sqref="D19 K19 G19:I19">
    <cfRule type="expression" dxfId="3079" priority="374">
      <formula>INDIRECT("K"&amp;ROW())="Office"</formula>
    </cfRule>
    <cfRule type="expression" dxfId="3078" priority="375">
      <formula>INDIRECT("K"&amp;ROW())="Editor"</formula>
    </cfRule>
    <cfRule type="expression" dxfId="3077" priority="376">
      <formula>INDIRECT("K"&amp;ROW())="PPP"</formula>
    </cfRule>
    <cfRule type="expression" dxfId="3076" priority="377">
      <formula>INDIRECT("K"&amp;ROW())="Author"</formula>
    </cfRule>
  </conditionalFormatting>
  <conditionalFormatting sqref="J19">
    <cfRule type="expression" dxfId="3075" priority="370">
      <formula>INDIRECT("K"&amp;ROW())="Office"</formula>
    </cfRule>
    <cfRule type="expression" dxfId="3074" priority="371">
      <formula>INDIRECT("K"&amp;ROW())="Editor"</formula>
    </cfRule>
    <cfRule type="expression" dxfId="3073" priority="372">
      <formula>INDIRECT("K"&amp;ROW())="PPP"</formula>
    </cfRule>
    <cfRule type="expression" dxfId="3072" priority="373">
      <formula>INDIRECT("K"&amp;ROW())="Author"</formula>
    </cfRule>
  </conditionalFormatting>
  <conditionalFormatting sqref="C19">
    <cfRule type="expression" dxfId="3071" priority="366">
      <formula>INDIRECT("K"&amp;ROW())="Office"</formula>
    </cfRule>
    <cfRule type="expression" dxfId="3070" priority="367">
      <formula>INDIRECT("K"&amp;ROW())="Editor"</formula>
    </cfRule>
    <cfRule type="expression" dxfId="3069" priority="368">
      <formula>INDIRECT("K"&amp;ROW())="PPP"</formula>
    </cfRule>
    <cfRule type="expression" dxfId="3068" priority="369">
      <formula>INDIRECT("K"&amp;ROW())="Author"</formula>
    </cfRule>
  </conditionalFormatting>
  <conditionalFormatting sqref="M16:M18">
    <cfRule type="expression" dxfId="3067" priority="361">
      <formula>INDIRECT("J"&amp;ROW())="Office"</formula>
    </cfRule>
    <cfRule type="expression" dxfId="3066" priority="362">
      <formula>INDIRECT("J"&amp;ROW())="Editor"</formula>
    </cfRule>
    <cfRule type="expression" dxfId="3065" priority="363">
      <formula>INDIRECT("J"&amp;ROW())="PPP"</formula>
    </cfRule>
    <cfRule type="expression" dxfId="3064" priority="364">
      <formula>INDIRECT("J"&amp;ROW())="Author"</formula>
    </cfRule>
    <cfRule type="expression" dxfId="3063" priority="365">
      <formula>INDIRECT("J"&amp;ROW())="Author"</formula>
    </cfRule>
  </conditionalFormatting>
  <conditionalFormatting sqref="M16:M18">
    <cfRule type="expression" dxfId="3062" priority="357">
      <formula>INDIRECT("K"&amp;ROW())="Office"</formula>
    </cfRule>
    <cfRule type="expression" dxfId="3061" priority="358">
      <formula>INDIRECT("K"&amp;ROW())="Editor"</formula>
    </cfRule>
    <cfRule type="expression" dxfId="3060" priority="359">
      <formula>INDIRECT("K"&amp;ROW())="PPP"</formula>
    </cfRule>
    <cfRule type="expression" dxfId="3059" priority="360">
      <formula>INDIRECT("K"&amp;ROW())="Author"</formula>
    </cfRule>
  </conditionalFormatting>
  <conditionalFormatting sqref="L16:L18">
    <cfRule type="expression" dxfId="3058" priority="353">
      <formula>INDIRECT("K"&amp;ROW())="Office"</formula>
    </cfRule>
    <cfRule type="expression" dxfId="3057" priority="354">
      <formula>INDIRECT("K"&amp;ROW())="Editor"</formula>
    </cfRule>
    <cfRule type="expression" dxfId="3056" priority="355">
      <formula>INDIRECT("K"&amp;ROW())="PPP"</formula>
    </cfRule>
    <cfRule type="expression" dxfId="3055" priority="356">
      <formula>INDIRECT("K"&amp;ROW())="Author"</formula>
    </cfRule>
  </conditionalFormatting>
  <conditionalFormatting sqref="F17:F18">
    <cfRule type="expression" dxfId="3054" priority="340">
      <formula>INDIRECT("K"&amp;ROW())="Office"</formula>
    </cfRule>
    <cfRule type="expression" dxfId="3053" priority="341">
      <formula>INDIRECT("K"&amp;ROW())="Editor"</formula>
    </cfRule>
    <cfRule type="expression" dxfId="3052" priority="342">
      <formula>INDIRECT("K"&amp;ROW())="PPP"</formula>
    </cfRule>
    <cfRule type="expression" dxfId="3051" priority="343">
      <formula>INDIRECT("K"&amp;ROW())="Author"</formula>
    </cfRule>
  </conditionalFormatting>
  <conditionalFormatting sqref="G17:H18">
    <cfRule type="expression" dxfId="3050" priority="336">
      <formula>INDIRECT("K"&amp;ROW())="Office"</formula>
    </cfRule>
    <cfRule type="expression" dxfId="3049" priority="337">
      <formula>INDIRECT("K"&amp;ROW())="Editor"</formula>
    </cfRule>
    <cfRule type="expression" dxfId="3048" priority="338">
      <formula>INDIRECT("K"&amp;ROW())="PPP"</formula>
    </cfRule>
    <cfRule type="expression" dxfId="3047" priority="339">
      <formula>INDIRECT("K"&amp;ROW())="Author"</formula>
    </cfRule>
  </conditionalFormatting>
  <conditionalFormatting sqref="E17:E18">
    <cfRule type="expression" dxfId="3046" priority="328">
      <formula>INDIRECT("K"&amp;ROW())="Office"</formula>
    </cfRule>
    <cfRule type="expression" dxfId="3045" priority="329">
      <formula>INDIRECT("K"&amp;ROW())="Editor"</formula>
    </cfRule>
    <cfRule type="expression" dxfId="3044" priority="330">
      <formula>INDIRECT("K"&amp;ROW())="PPP"</formula>
    </cfRule>
    <cfRule type="expression" dxfId="3043" priority="331">
      <formula>INDIRECT("K"&amp;ROW())="Author"</formula>
    </cfRule>
  </conditionalFormatting>
  <conditionalFormatting sqref="D17:D18">
    <cfRule type="expression" dxfId="3042" priority="324">
      <formula>INDIRECT("K"&amp;ROW())="Office"</formula>
    </cfRule>
    <cfRule type="expression" dxfId="3041" priority="325">
      <formula>INDIRECT("K"&amp;ROW())="Editor"</formula>
    </cfRule>
    <cfRule type="expression" dxfId="3040" priority="326">
      <formula>INDIRECT("K"&amp;ROW())="PPP"</formula>
    </cfRule>
    <cfRule type="expression" dxfId="3039" priority="327">
      <formula>INDIRECT("K"&amp;ROW())="Author"</formula>
    </cfRule>
  </conditionalFormatting>
  <conditionalFormatting sqref="C17:C18">
    <cfRule type="expression" dxfId="3038" priority="320">
      <formula>INDIRECT("K"&amp;ROW())="Office"</formula>
    </cfRule>
    <cfRule type="expression" dxfId="3037" priority="321">
      <formula>INDIRECT("K"&amp;ROW())="Editor"</formula>
    </cfRule>
    <cfRule type="expression" dxfId="3036" priority="322">
      <formula>INDIRECT("K"&amp;ROW())="PPP"</formula>
    </cfRule>
    <cfRule type="expression" dxfId="3035" priority="323">
      <formula>INDIRECT("K"&amp;ROW())="Author"</formula>
    </cfRule>
  </conditionalFormatting>
  <conditionalFormatting sqref="J17:J18">
    <cfRule type="expression" dxfId="3034" priority="316">
      <formula>INDIRECT("K"&amp;ROW())="Office"</formula>
    </cfRule>
    <cfRule type="expression" dxfId="3033" priority="317">
      <formula>INDIRECT("K"&amp;ROW())="Editor"</formula>
    </cfRule>
    <cfRule type="expression" dxfId="3032" priority="318">
      <formula>INDIRECT("K"&amp;ROW())="PPP"</formula>
    </cfRule>
    <cfRule type="expression" dxfId="3031" priority="319">
      <formula>INDIRECT("K"&amp;ROW())="Author"</formula>
    </cfRule>
  </conditionalFormatting>
  <conditionalFormatting sqref="K17:K18">
    <cfRule type="expression" dxfId="3030" priority="312">
      <formula>INDIRECT("K"&amp;ROW())="Office"</formula>
    </cfRule>
    <cfRule type="expression" dxfId="3029" priority="313">
      <formula>INDIRECT("K"&amp;ROW())="Editor"</formula>
    </cfRule>
    <cfRule type="expression" dxfId="3028" priority="314">
      <formula>INDIRECT("K"&amp;ROW())="PPP"</formula>
    </cfRule>
    <cfRule type="expression" dxfId="3027" priority="315">
      <formula>INDIRECT("K"&amp;ROW())="Author"</formula>
    </cfRule>
  </conditionalFormatting>
  <conditionalFormatting sqref="I17:I18">
    <cfRule type="expression" dxfId="3026" priority="308">
      <formula>INDIRECT("K"&amp;ROW())="Office"</formula>
    </cfRule>
    <cfRule type="expression" dxfId="3025" priority="309">
      <formula>INDIRECT("K"&amp;ROW())="Editor"</formula>
    </cfRule>
    <cfRule type="expression" dxfId="3024" priority="310">
      <formula>INDIRECT("K"&amp;ROW())="PPP"</formula>
    </cfRule>
    <cfRule type="expression" dxfId="3023" priority="311">
      <formula>INDIRECT("K"&amp;ROW())="Author"</formula>
    </cfRule>
  </conditionalFormatting>
  <conditionalFormatting sqref="N16:N18">
    <cfRule type="expression" dxfId="3022" priority="299">
      <formula>INDIRECT("K"&amp;ROW())="Office"</formula>
    </cfRule>
    <cfRule type="expression" dxfId="3021" priority="300">
      <formula>INDIRECT("K"&amp;ROW())="Editor"</formula>
    </cfRule>
    <cfRule type="expression" dxfId="3020" priority="301">
      <formula>INDIRECT("K"&amp;ROW())="PPP"</formula>
    </cfRule>
    <cfRule type="expression" dxfId="3019" priority="302">
      <formula>INDIRECT("K"&amp;ROW())="Author"</formula>
    </cfRule>
  </conditionalFormatting>
  <conditionalFormatting sqref="N16:N18">
    <cfRule type="expression" dxfId="3018" priority="303">
      <formula>INDIRECT("J"&amp;ROW())="Office"</formula>
    </cfRule>
    <cfRule type="expression" dxfId="3017" priority="304">
      <formula>INDIRECT("J"&amp;ROW())="Editor"</formula>
    </cfRule>
    <cfRule type="expression" dxfId="3016" priority="305">
      <formula>INDIRECT("J"&amp;ROW())="PPP"</formula>
    </cfRule>
    <cfRule type="expression" dxfId="3015" priority="306">
      <formula>INDIRECT("J"&amp;ROW())="Author"</formula>
    </cfRule>
    <cfRule type="expression" dxfId="3014" priority="307">
      <formula>INDIRECT("J"&amp;ROW())="Author"</formula>
    </cfRule>
  </conditionalFormatting>
  <conditionalFormatting sqref="E16">
    <cfRule type="expression" dxfId="3013" priority="295">
      <formula>INDIRECT("K"&amp;ROW())="Office"</formula>
    </cfRule>
    <cfRule type="expression" dxfId="3012" priority="296">
      <formula>INDIRECT("K"&amp;ROW())="Editor"</formula>
    </cfRule>
    <cfRule type="expression" dxfId="3011" priority="297">
      <formula>INDIRECT("K"&amp;ROW())="PPP"</formula>
    </cfRule>
    <cfRule type="expression" dxfId="3010" priority="298">
      <formula>INDIRECT("K"&amp;ROW())="Author"</formula>
    </cfRule>
  </conditionalFormatting>
  <conditionalFormatting sqref="D16 K16 F16:H16">
    <cfRule type="expression" dxfId="3009" priority="291">
      <formula>INDIRECT("K"&amp;ROW())="Office"</formula>
    </cfRule>
    <cfRule type="expression" dxfId="3008" priority="292">
      <formula>INDIRECT("K"&amp;ROW())="Editor"</formula>
    </cfRule>
    <cfRule type="expression" dxfId="3007" priority="293">
      <formula>INDIRECT("K"&amp;ROW())="PPP"</formula>
    </cfRule>
    <cfRule type="expression" dxfId="3006" priority="294">
      <formula>INDIRECT("K"&amp;ROW())="Author"</formula>
    </cfRule>
  </conditionalFormatting>
  <conditionalFormatting sqref="J16">
    <cfRule type="expression" dxfId="3005" priority="287">
      <formula>INDIRECT("K"&amp;ROW())="Office"</formula>
    </cfRule>
    <cfRule type="expression" dxfId="3004" priority="288">
      <formula>INDIRECT("K"&amp;ROW())="Editor"</formula>
    </cfRule>
    <cfRule type="expression" dxfId="3003" priority="289">
      <formula>INDIRECT("K"&amp;ROW())="PPP"</formula>
    </cfRule>
    <cfRule type="expression" dxfId="3002" priority="290">
      <formula>INDIRECT("K"&amp;ROW())="Author"</formula>
    </cfRule>
  </conditionalFormatting>
  <conditionalFormatting sqref="I16">
    <cfRule type="expression" dxfId="3001" priority="283">
      <formula>INDIRECT("K"&amp;ROW())="Office"</formula>
    </cfRule>
    <cfRule type="expression" dxfId="3000" priority="284">
      <formula>INDIRECT("K"&amp;ROW())="Editor"</formula>
    </cfRule>
    <cfRule type="expression" dxfId="2999" priority="285">
      <formula>INDIRECT("K"&amp;ROW())="PPP"</formula>
    </cfRule>
    <cfRule type="expression" dxfId="2998" priority="286">
      <formula>INDIRECT("K"&amp;ROW())="Author"</formula>
    </cfRule>
  </conditionalFormatting>
  <conditionalFormatting sqref="C16">
    <cfRule type="expression" dxfId="2997" priority="279">
      <formula>INDIRECT("K"&amp;ROW())="Office"</formula>
    </cfRule>
    <cfRule type="expression" dxfId="2996" priority="280">
      <formula>INDIRECT("K"&amp;ROW())="Editor"</formula>
    </cfRule>
    <cfRule type="expression" dxfId="2995" priority="281">
      <formula>INDIRECT("K"&amp;ROW())="PPP"</formula>
    </cfRule>
    <cfRule type="expression" dxfId="2994" priority="282">
      <formula>INDIRECT("K"&amp;ROW())="Author"</formula>
    </cfRule>
  </conditionalFormatting>
  <conditionalFormatting sqref="M15">
    <cfRule type="expression" dxfId="2993" priority="274">
      <formula>INDIRECT("J"&amp;ROW())="Office"</formula>
    </cfRule>
    <cfRule type="expression" dxfId="2992" priority="275">
      <formula>INDIRECT("J"&amp;ROW())="Editor"</formula>
    </cfRule>
    <cfRule type="expression" dxfId="2991" priority="276">
      <formula>INDIRECT("J"&amp;ROW())="PPP"</formula>
    </cfRule>
    <cfRule type="expression" dxfId="2990" priority="277">
      <formula>INDIRECT("J"&amp;ROW())="Author"</formula>
    </cfRule>
    <cfRule type="expression" dxfId="2989" priority="278">
      <formula>INDIRECT("J"&amp;ROW())="Author"</formula>
    </cfRule>
  </conditionalFormatting>
  <conditionalFormatting sqref="M15">
    <cfRule type="expression" dxfId="2988" priority="270">
      <formula>INDIRECT("K"&amp;ROW())="Office"</formula>
    </cfRule>
    <cfRule type="expression" dxfId="2987" priority="271">
      <formula>INDIRECT("K"&amp;ROW())="Editor"</formula>
    </cfRule>
    <cfRule type="expression" dxfId="2986" priority="272">
      <formula>INDIRECT("K"&amp;ROW())="PPP"</formula>
    </cfRule>
    <cfRule type="expression" dxfId="2985" priority="273">
      <formula>INDIRECT("K"&amp;ROW())="Author"</formula>
    </cfRule>
  </conditionalFormatting>
  <conditionalFormatting sqref="L15">
    <cfRule type="expression" dxfId="2984" priority="266">
      <formula>INDIRECT("K"&amp;ROW())="Office"</formula>
    </cfRule>
    <cfRule type="expression" dxfId="2983" priority="267">
      <formula>INDIRECT("K"&amp;ROW())="Editor"</formula>
    </cfRule>
    <cfRule type="expression" dxfId="2982" priority="268">
      <formula>INDIRECT("K"&amp;ROW())="PPP"</formula>
    </cfRule>
    <cfRule type="expression" dxfId="2981" priority="269">
      <formula>INDIRECT("K"&amp;ROW())="Author"</formula>
    </cfRule>
  </conditionalFormatting>
  <conditionalFormatting sqref="N15">
    <cfRule type="expression" dxfId="2980" priority="257">
      <formula>INDIRECT("K"&amp;ROW())="Office"</formula>
    </cfRule>
    <cfRule type="expression" dxfId="2979" priority="258">
      <formula>INDIRECT("K"&amp;ROW())="Editor"</formula>
    </cfRule>
    <cfRule type="expression" dxfId="2978" priority="259">
      <formula>INDIRECT("K"&amp;ROW())="PPP"</formula>
    </cfRule>
    <cfRule type="expression" dxfId="2977" priority="260">
      <formula>INDIRECT("K"&amp;ROW())="Author"</formula>
    </cfRule>
  </conditionalFormatting>
  <conditionalFormatting sqref="N15">
    <cfRule type="expression" dxfId="2976" priority="261">
      <formula>INDIRECT("J"&amp;ROW())="Office"</formula>
    </cfRule>
    <cfRule type="expression" dxfId="2975" priority="262">
      <formula>INDIRECT("J"&amp;ROW())="Editor"</formula>
    </cfRule>
    <cfRule type="expression" dxfId="2974" priority="263">
      <formula>INDIRECT("J"&amp;ROW())="PPP"</formula>
    </cfRule>
    <cfRule type="expression" dxfId="2973" priority="264">
      <formula>INDIRECT("J"&amp;ROW())="Author"</formula>
    </cfRule>
    <cfRule type="expression" dxfId="2972" priority="265">
      <formula>INDIRECT("J"&amp;ROW())="Author"</formula>
    </cfRule>
  </conditionalFormatting>
  <conditionalFormatting sqref="J15">
    <cfRule type="expression" dxfId="2971" priority="233">
      <formula>INDIRECT("K"&amp;ROW())="Office"</formula>
    </cfRule>
    <cfRule type="expression" dxfId="2970" priority="234">
      <formula>INDIRECT("K"&amp;ROW())="Editor"</formula>
    </cfRule>
    <cfRule type="expression" dxfId="2969" priority="235">
      <formula>INDIRECT("K"&amp;ROW())="PPP"</formula>
    </cfRule>
    <cfRule type="expression" dxfId="2968" priority="236">
      <formula>INDIRECT("K"&amp;ROW())="Author"</formula>
    </cfRule>
  </conditionalFormatting>
  <conditionalFormatting sqref="D15:I15 K15">
    <cfRule type="expression" dxfId="2967" priority="229">
      <formula>INDIRECT("K"&amp;ROW())="Office"</formula>
    </cfRule>
    <cfRule type="expression" dxfId="2966" priority="230">
      <formula>INDIRECT("K"&amp;ROW())="Editor"</formula>
    </cfRule>
    <cfRule type="expression" dxfId="2965" priority="231">
      <formula>INDIRECT("K"&amp;ROW())="PPP"</formula>
    </cfRule>
    <cfRule type="expression" dxfId="2964" priority="232">
      <formula>INDIRECT("K"&amp;ROW())="Author"</formula>
    </cfRule>
  </conditionalFormatting>
  <conditionalFormatting sqref="C15">
    <cfRule type="expression" dxfId="2963" priority="225">
      <formula>INDIRECT("K"&amp;ROW())="Office"</formula>
    </cfRule>
    <cfRule type="expression" dxfId="2962" priority="226">
      <formula>INDIRECT("K"&amp;ROW())="Editor"</formula>
    </cfRule>
    <cfRule type="expression" dxfId="2961" priority="227">
      <formula>INDIRECT("K"&amp;ROW())="PPP"</formula>
    </cfRule>
    <cfRule type="expression" dxfId="2960" priority="228">
      <formula>INDIRECT("K"&amp;ROW())="Author"</formula>
    </cfRule>
  </conditionalFormatting>
  <conditionalFormatting sqref="M8:M10 M12:M13">
    <cfRule type="expression" dxfId="2959" priority="220">
      <formula>INDIRECT("J"&amp;ROW())="Office"</formula>
    </cfRule>
    <cfRule type="expression" dxfId="2958" priority="221">
      <formula>INDIRECT("J"&amp;ROW())="Editor"</formula>
    </cfRule>
    <cfRule type="expression" dxfId="2957" priority="222">
      <formula>INDIRECT("J"&amp;ROW())="PPP"</formula>
    </cfRule>
    <cfRule type="expression" dxfId="2956" priority="223">
      <formula>INDIRECT("J"&amp;ROW())="Author"</formula>
    </cfRule>
    <cfRule type="expression" dxfId="2955" priority="224">
      <formula>INDIRECT("J"&amp;ROW())="Author"</formula>
    </cfRule>
  </conditionalFormatting>
  <conditionalFormatting sqref="M8:M10 M12:M13">
    <cfRule type="expression" dxfId="2954" priority="216">
      <formula>INDIRECT("K"&amp;ROW())="Office"</formula>
    </cfRule>
    <cfRule type="expression" dxfId="2953" priority="217">
      <formula>INDIRECT("K"&amp;ROW())="Editor"</formula>
    </cfRule>
    <cfRule type="expression" dxfId="2952" priority="218">
      <formula>INDIRECT("K"&amp;ROW())="PPP"</formula>
    </cfRule>
    <cfRule type="expression" dxfId="2951" priority="219">
      <formula>INDIRECT("K"&amp;ROW())="Author"</formula>
    </cfRule>
  </conditionalFormatting>
  <conditionalFormatting sqref="L8:L10 L12:L13">
    <cfRule type="expression" dxfId="2950" priority="212">
      <formula>INDIRECT("K"&amp;ROW())="Office"</formula>
    </cfRule>
    <cfRule type="expression" dxfId="2949" priority="213">
      <formula>INDIRECT("K"&amp;ROW())="Editor"</formula>
    </cfRule>
    <cfRule type="expression" dxfId="2948" priority="214">
      <formula>INDIRECT("K"&amp;ROW())="PPP"</formula>
    </cfRule>
    <cfRule type="expression" dxfId="2947" priority="215">
      <formula>INDIRECT("K"&amp;ROW())="Author"</formula>
    </cfRule>
  </conditionalFormatting>
  <conditionalFormatting sqref="N8:N10 N12:N13">
    <cfRule type="expression" dxfId="2946" priority="203">
      <formula>INDIRECT("K"&amp;ROW())="Office"</formula>
    </cfRule>
    <cfRule type="expression" dxfId="2945" priority="204">
      <formula>INDIRECT("K"&amp;ROW())="Editor"</formula>
    </cfRule>
    <cfRule type="expression" dxfId="2944" priority="205">
      <formula>INDIRECT("K"&amp;ROW())="PPP"</formula>
    </cfRule>
    <cfRule type="expression" dxfId="2943" priority="206">
      <formula>INDIRECT("K"&amp;ROW())="Author"</formula>
    </cfRule>
  </conditionalFormatting>
  <conditionalFormatting sqref="N8:N10 N12:N13">
    <cfRule type="expression" dxfId="2942" priority="207">
      <formula>INDIRECT("J"&amp;ROW())="Office"</formula>
    </cfRule>
    <cfRule type="expression" dxfId="2941" priority="208">
      <formula>INDIRECT("J"&amp;ROW())="Editor"</formula>
    </cfRule>
    <cfRule type="expression" dxfId="2940" priority="209">
      <formula>INDIRECT("J"&amp;ROW())="PPP"</formula>
    </cfRule>
    <cfRule type="expression" dxfId="2939" priority="210">
      <formula>INDIRECT("J"&amp;ROW())="Author"</formula>
    </cfRule>
    <cfRule type="expression" dxfId="2938" priority="211">
      <formula>INDIRECT("J"&amp;ROW())="Author"</formula>
    </cfRule>
  </conditionalFormatting>
  <conditionalFormatting sqref="J13">
    <cfRule type="expression" dxfId="2937" priority="179">
      <formula>INDIRECT("K"&amp;ROW())="Office"</formula>
    </cfRule>
    <cfRule type="expression" dxfId="2936" priority="180">
      <formula>INDIRECT("K"&amp;ROW())="Editor"</formula>
    </cfRule>
    <cfRule type="expression" dxfId="2935" priority="181">
      <formula>INDIRECT("K"&amp;ROW())="PPP"</formula>
    </cfRule>
    <cfRule type="expression" dxfId="2934" priority="182">
      <formula>INDIRECT("K"&amp;ROW())="Author"</formula>
    </cfRule>
  </conditionalFormatting>
  <conditionalFormatting sqref="I13">
    <cfRule type="expression" dxfId="2933" priority="175">
      <formula>INDIRECT("K"&amp;ROW())="Office"</formula>
    </cfRule>
    <cfRule type="expression" dxfId="2932" priority="176">
      <formula>INDIRECT("K"&amp;ROW())="Editor"</formula>
    </cfRule>
    <cfRule type="expression" dxfId="2931" priority="177">
      <formula>INDIRECT("K"&amp;ROW())="PPP"</formula>
    </cfRule>
    <cfRule type="expression" dxfId="2930" priority="178">
      <formula>INDIRECT("K"&amp;ROW())="Author"</formula>
    </cfRule>
  </conditionalFormatting>
  <conditionalFormatting sqref="C13">
    <cfRule type="expression" dxfId="2929" priority="171">
      <formula>INDIRECT("K"&amp;ROW())="Office"</formula>
    </cfRule>
    <cfRule type="expression" dxfId="2928" priority="172">
      <formula>INDIRECT("K"&amp;ROW())="Editor"</formula>
    </cfRule>
    <cfRule type="expression" dxfId="2927" priority="173">
      <formula>INDIRECT("K"&amp;ROW())="PPP"</formula>
    </cfRule>
    <cfRule type="expression" dxfId="2926" priority="174">
      <formula>INDIRECT("K"&amp;ROW())="Author"</formula>
    </cfRule>
  </conditionalFormatting>
  <conditionalFormatting sqref="E13">
    <cfRule type="expression" dxfId="2925" priority="187">
      <formula>INDIRECT("K"&amp;ROW())="Office"</formula>
    </cfRule>
    <cfRule type="expression" dxfId="2924" priority="188">
      <formula>INDIRECT("K"&amp;ROW())="Editor"</formula>
    </cfRule>
    <cfRule type="expression" dxfId="2923" priority="189">
      <formula>INDIRECT("K"&amp;ROW())="PPP"</formula>
    </cfRule>
    <cfRule type="expression" dxfId="2922" priority="190">
      <formula>INDIRECT("K"&amp;ROW())="Author"</formula>
    </cfRule>
  </conditionalFormatting>
  <conditionalFormatting sqref="F13:H13 K13 D13">
    <cfRule type="expression" dxfId="2921" priority="183">
      <formula>INDIRECT("K"&amp;ROW())="Office"</formula>
    </cfRule>
    <cfRule type="expression" dxfId="2920" priority="184">
      <formula>INDIRECT("K"&amp;ROW())="Editor"</formula>
    </cfRule>
    <cfRule type="expression" dxfId="2919" priority="185">
      <formula>INDIRECT("K"&amp;ROW())="PPP"</formula>
    </cfRule>
    <cfRule type="expression" dxfId="2918" priority="186">
      <formula>INDIRECT("K"&amp;ROW())="Author"</formula>
    </cfRule>
  </conditionalFormatting>
  <conditionalFormatting sqref="M14">
    <cfRule type="expression" dxfId="2917" priority="166">
      <formula>INDIRECT("J"&amp;ROW())="Office"</formula>
    </cfRule>
    <cfRule type="expression" dxfId="2916" priority="167">
      <formula>INDIRECT("J"&amp;ROW())="Editor"</formula>
    </cfRule>
    <cfRule type="expression" dxfId="2915" priority="168">
      <formula>INDIRECT("J"&amp;ROW())="PPP"</formula>
    </cfRule>
    <cfRule type="expression" dxfId="2914" priority="169">
      <formula>INDIRECT("J"&amp;ROW())="Author"</formula>
    </cfRule>
    <cfRule type="expression" dxfId="2913" priority="170">
      <formula>INDIRECT("J"&amp;ROW())="Author"</formula>
    </cfRule>
  </conditionalFormatting>
  <conditionalFormatting sqref="M14">
    <cfRule type="expression" dxfId="2912" priority="162">
      <formula>INDIRECT("K"&amp;ROW())="Office"</formula>
    </cfRule>
    <cfRule type="expression" dxfId="2911" priority="163">
      <formula>INDIRECT("K"&amp;ROW())="Editor"</formula>
    </cfRule>
    <cfRule type="expression" dxfId="2910" priority="164">
      <formula>INDIRECT("K"&amp;ROW())="PPP"</formula>
    </cfRule>
    <cfRule type="expression" dxfId="2909" priority="165">
      <formula>INDIRECT("K"&amp;ROW())="Author"</formula>
    </cfRule>
  </conditionalFormatting>
  <conditionalFormatting sqref="L14">
    <cfRule type="expression" dxfId="2908" priority="158">
      <formula>INDIRECT("K"&amp;ROW())="Office"</formula>
    </cfRule>
    <cfRule type="expression" dxfId="2907" priority="159">
      <formula>INDIRECT("K"&amp;ROW())="Editor"</formula>
    </cfRule>
    <cfRule type="expression" dxfId="2906" priority="160">
      <formula>INDIRECT("K"&amp;ROW())="PPP"</formula>
    </cfRule>
    <cfRule type="expression" dxfId="2905" priority="161">
      <formula>INDIRECT("K"&amp;ROW())="Author"</formula>
    </cfRule>
  </conditionalFormatting>
  <conditionalFormatting sqref="N14">
    <cfRule type="expression" dxfId="2904" priority="149">
      <formula>INDIRECT("K"&amp;ROW())="Office"</formula>
    </cfRule>
    <cfRule type="expression" dxfId="2903" priority="150">
      <formula>INDIRECT("K"&amp;ROW())="Editor"</formula>
    </cfRule>
    <cfRule type="expression" dxfId="2902" priority="151">
      <formula>INDIRECT("K"&amp;ROW())="PPP"</formula>
    </cfRule>
    <cfRule type="expression" dxfId="2901" priority="152">
      <formula>INDIRECT("K"&amp;ROW())="Author"</formula>
    </cfRule>
  </conditionalFormatting>
  <conditionalFormatting sqref="N14">
    <cfRule type="expression" dxfId="2900" priority="153">
      <formula>INDIRECT("J"&amp;ROW())="Office"</formula>
    </cfRule>
    <cfRule type="expression" dxfId="2899" priority="154">
      <formula>INDIRECT("J"&amp;ROW())="Editor"</formula>
    </cfRule>
    <cfRule type="expression" dxfId="2898" priority="155">
      <formula>INDIRECT("J"&amp;ROW())="PPP"</formula>
    </cfRule>
    <cfRule type="expression" dxfId="2897" priority="156">
      <formula>INDIRECT("J"&amp;ROW())="Author"</formula>
    </cfRule>
    <cfRule type="expression" dxfId="2896" priority="157">
      <formula>INDIRECT("J"&amp;ROW())="Author"</formula>
    </cfRule>
  </conditionalFormatting>
  <conditionalFormatting sqref="C14:G14 I14:K14">
    <cfRule type="expression" dxfId="2895" priority="133">
      <formula>INDIRECT("K"&amp;ROW())="Office"</formula>
    </cfRule>
    <cfRule type="expression" dxfId="2894" priority="134">
      <formula>INDIRECT("K"&amp;ROW())="Editor"</formula>
    </cfRule>
    <cfRule type="expression" dxfId="2893" priority="135">
      <formula>INDIRECT("K"&amp;ROW())="PPP"</formula>
    </cfRule>
    <cfRule type="expression" dxfId="2892" priority="136">
      <formula>INDIRECT("K"&amp;ROW())="Author"</formula>
    </cfRule>
  </conditionalFormatting>
  <conditionalFormatting sqref="E12">
    <cfRule type="expression" dxfId="2891" priority="129">
      <formula>INDIRECT("K"&amp;ROW())="Office"</formula>
    </cfRule>
    <cfRule type="expression" dxfId="2890" priority="130">
      <formula>INDIRECT("K"&amp;ROW())="Editor"</formula>
    </cfRule>
    <cfRule type="expression" dxfId="2889" priority="131">
      <formula>INDIRECT("K"&amp;ROW())="PPP"</formula>
    </cfRule>
    <cfRule type="expression" dxfId="2888" priority="132">
      <formula>INDIRECT("K"&amp;ROW())="Author"</formula>
    </cfRule>
  </conditionalFormatting>
  <conditionalFormatting sqref="D12 K12 F12:H12">
    <cfRule type="expression" dxfId="2887" priority="125">
      <formula>INDIRECT("K"&amp;ROW())="Office"</formula>
    </cfRule>
    <cfRule type="expression" dxfId="2886" priority="126">
      <formula>INDIRECT("K"&amp;ROW())="Editor"</formula>
    </cfRule>
    <cfRule type="expression" dxfId="2885" priority="127">
      <formula>INDIRECT("K"&amp;ROW())="PPP"</formula>
    </cfRule>
    <cfRule type="expression" dxfId="2884" priority="128">
      <formula>INDIRECT("K"&amp;ROW())="Author"</formula>
    </cfRule>
  </conditionalFormatting>
  <conditionalFormatting sqref="J12">
    <cfRule type="expression" dxfId="2883" priority="121">
      <formula>INDIRECT("K"&amp;ROW())="Office"</formula>
    </cfRule>
    <cfRule type="expression" dxfId="2882" priority="122">
      <formula>INDIRECT("K"&amp;ROW())="Editor"</formula>
    </cfRule>
    <cfRule type="expression" dxfId="2881" priority="123">
      <formula>INDIRECT("K"&amp;ROW())="PPP"</formula>
    </cfRule>
    <cfRule type="expression" dxfId="2880" priority="124">
      <formula>INDIRECT("K"&amp;ROW())="Author"</formula>
    </cfRule>
  </conditionalFormatting>
  <conditionalFormatting sqref="I12">
    <cfRule type="expression" dxfId="2879" priority="117">
      <formula>INDIRECT("K"&amp;ROW())="Office"</formula>
    </cfRule>
    <cfRule type="expression" dxfId="2878" priority="118">
      <formula>INDIRECT("K"&amp;ROW())="Editor"</formula>
    </cfRule>
    <cfRule type="expression" dxfId="2877" priority="119">
      <formula>INDIRECT("K"&amp;ROW())="PPP"</formula>
    </cfRule>
    <cfRule type="expression" dxfId="2876" priority="120">
      <formula>INDIRECT("K"&amp;ROW())="Author"</formula>
    </cfRule>
  </conditionalFormatting>
  <conditionalFormatting sqref="C12">
    <cfRule type="expression" dxfId="2875" priority="113">
      <formula>INDIRECT("K"&amp;ROW())="Office"</formula>
    </cfRule>
    <cfRule type="expression" dxfId="2874" priority="114">
      <formula>INDIRECT("K"&amp;ROW())="Editor"</formula>
    </cfRule>
    <cfRule type="expression" dxfId="2873" priority="115">
      <formula>INDIRECT("K"&amp;ROW())="PPP"</formula>
    </cfRule>
    <cfRule type="expression" dxfId="2872" priority="116">
      <formula>INDIRECT("K"&amp;ROW())="Author"</formula>
    </cfRule>
  </conditionalFormatting>
  <conditionalFormatting sqref="E11 M11">
    <cfRule type="expression" dxfId="2871" priority="109">
      <formula>INDIRECT("K"&amp;ROW())="Office"</formula>
    </cfRule>
    <cfRule type="expression" dxfId="2870" priority="110">
      <formula>INDIRECT("K"&amp;ROW())="Editor"</formula>
    </cfRule>
    <cfRule type="expression" dxfId="2869" priority="111">
      <formula>INDIRECT("K"&amp;ROW())="PPP"</formula>
    </cfRule>
    <cfRule type="expression" dxfId="2868" priority="112">
      <formula>INDIRECT("K"&amp;ROW())="Author"</formula>
    </cfRule>
  </conditionalFormatting>
  <conditionalFormatting sqref="D11 K11 F11:G11">
    <cfRule type="expression" dxfId="2867" priority="105">
      <formula>INDIRECT("K"&amp;ROW())="Office"</formula>
    </cfRule>
    <cfRule type="expression" dxfId="2866" priority="106">
      <formula>INDIRECT("K"&amp;ROW())="Editor"</formula>
    </cfRule>
    <cfRule type="expression" dxfId="2865" priority="107">
      <formula>INDIRECT("K"&amp;ROW())="PPP"</formula>
    </cfRule>
    <cfRule type="expression" dxfId="2864" priority="108">
      <formula>INDIRECT("K"&amp;ROW())="Author"</formula>
    </cfRule>
  </conditionalFormatting>
  <conditionalFormatting sqref="J11">
    <cfRule type="expression" dxfId="2863" priority="101">
      <formula>INDIRECT("K"&amp;ROW())="Office"</formula>
    </cfRule>
    <cfRule type="expression" dxfId="2862" priority="102">
      <formula>INDIRECT("K"&amp;ROW())="Editor"</formula>
    </cfRule>
    <cfRule type="expression" dxfId="2861" priority="103">
      <formula>INDIRECT("K"&amp;ROW())="PPP"</formula>
    </cfRule>
    <cfRule type="expression" dxfId="2860" priority="104">
      <formula>INDIRECT("K"&amp;ROW())="Author"</formula>
    </cfRule>
  </conditionalFormatting>
  <conditionalFormatting sqref="L11">
    <cfRule type="expression" dxfId="2859" priority="97">
      <formula>INDIRECT("K"&amp;ROW())="Office"</formula>
    </cfRule>
    <cfRule type="expression" dxfId="2858" priority="98">
      <formula>INDIRECT("K"&amp;ROW())="Editor"</formula>
    </cfRule>
    <cfRule type="expression" dxfId="2857" priority="99">
      <formula>INDIRECT("K"&amp;ROW())="PPP"</formula>
    </cfRule>
    <cfRule type="expression" dxfId="2856" priority="100">
      <formula>INDIRECT("K"&amp;ROW())="Author"</formula>
    </cfRule>
  </conditionalFormatting>
  <conditionalFormatting sqref="I11">
    <cfRule type="expression" dxfId="2855" priority="93">
      <formula>INDIRECT("K"&amp;ROW())="Office"</formula>
    </cfRule>
    <cfRule type="expression" dxfId="2854" priority="94">
      <formula>INDIRECT("K"&amp;ROW())="Editor"</formula>
    </cfRule>
    <cfRule type="expression" dxfId="2853" priority="95">
      <formula>INDIRECT("K"&amp;ROW())="PPP"</formula>
    </cfRule>
    <cfRule type="expression" dxfId="2852" priority="96">
      <formula>INDIRECT("K"&amp;ROW())="Author"</formula>
    </cfRule>
  </conditionalFormatting>
  <conditionalFormatting sqref="C11">
    <cfRule type="expression" dxfId="2851" priority="89">
      <formula>INDIRECT("K"&amp;ROW())="Office"</formula>
    </cfRule>
    <cfRule type="expression" dxfId="2850" priority="90">
      <formula>INDIRECT("K"&amp;ROW())="Editor"</formula>
    </cfRule>
    <cfRule type="expression" dxfId="2849" priority="91">
      <formula>INDIRECT("K"&amp;ROW())="PPP"</formula>
    </cfRule>
    <cfRule type="expression" dxfId="2848" priority="92">
      <formula>INDIRECT("K"&amp;ROW())="Author"</formula>
    </cfRule>
  </conditionalFormatting>
  <conditionalFormatting sqref="N11">
    <cfRule type="expression" dxfId="2847" priority="85">
      <formula>INDIRECT("K"&amp;ROW())="Office"</formula>
    </cfRule>
    <cfRule type="expression" dxfId="2846" priority="86">
      <formula>INDIRECT("K"&amp;ROW())="Editor"</formula>
    </cfRule>
    <cfRule type="expression" dxfId="2845" priority="87">
      <formula>INDIRECT("K"&amp;ROW())="PPP"</formula>
    </cfRule>
    <cfRule type="expression" dxfId="2844" priority="88">
      <formula>INDIRECT("K"&amp;ROW())="Author"</formula>
    </cfRule>
  </conditionalFormatting>
  <conditionalFormatting sqref="E8:E9">
    <cfRule type="expression" dxfId="2843" priority="81">
      <formula>INDIRECT("K"&amp;ROW())="Office"</formula>
    </cfRule>
    <cfRule type="expression" dxfId="2842" priority="82">
      <formula>INDIRECT("K"&amp;ROW())="Editor"</formula>
    </cfRule>
    <cfRule type="expression" dxfId="2841" priority="83">
      <formula>INDIRECT("K"&amp;ROW())="PPP"</formula>
    </cfRule>
    <cfRule type="expression" dxfId="2840" priority="84">
      <formula>INDIRECT("K"&amp;ROW())="Author"</formula>
    </cfRule>
  </conditionalFormatting>
  <conditionalFormatting sqref="D8:D9 K9 F8:G9">
    <cfRule type="expression" dxfId="2839" priority="77">
      <formula>INDIRECT("K"&amp;ROW())="Office"</formula>
    </cfRule>
    <cfRule type="expression" dxfId="2838" priority="78">
      <formula>INDIRECT("K"&amp;ROW())="Editor"</formula>
    </cfRule>
    <cfRule type="expression" dxfId="2837" priority="79">
      <formula>INDIRECT("K"&amp;ROW())="PPP"</formula>
    </cfRule>
    <cfRule type="expression" dxfId="2836" priority="80">
      <formula>INDIRECT("K"&amp;ROW())="Author"</formula>
    </cfRule>
  </conditionalFormatting>
  <conditionalFormatting sqref="J9">
    <cfRule type="expression" dxfId="2835" priority="73">
      <formula>INDIRECT("K"&amp;ROW())="Office"</formula>
    </cfRule>
    <cfRule type="expression" dxfId="2834" priority="74">
      <formula>INDIRECT("K"&amp;ROW())="Editor"</formula>
    </cfRule>
    <cfRule type="expression" dxfId="2833" priority="75">
      <formula>INDIRECT("K"&amp;ROW())="PPP"</formula>
    </cfRule>
    <cfRule type="expression" dxfId="2832" priority="76">
      <formula>INDIRECT("K"&amp;ROW())="Author"</formula>
    </cfRule>
  </conditionalFormatting>
  <conditionalFormatting sqref="I9">
    <cfRule type="expression" dxfId="2831" priority="69">
      <formula>INDIRECT("K"&amp;ROW())="Office"</formula>
    </cfRule>
    <cfRule type="expression" dxfId="2830" priority="70">
      <formula>INDIRECT("K"&amp;ROW())="Editor"</formula>
    </cfRule>
    <cfRule type="expression" dxfId="2829" priority="71">
      <formula>INDIRECT("K"&amp;ROW())="PPP"</formula>
    </cfRule>
    <cfRule type="expression" dxfId="2828" priority="72">
      <formula>INDIRECT("K"&amp;ROW())="Author"</formula>
    </cfRule>
  </conditionalFormatting>
  <conditionalFormatting sqref="C8:C9">
    <cfRule type="expression" dxfId="2827" priority="65">
      <formula>INDIRECT("K"&amp;ROW())="Office"</formula>
    </cfRule>
    <cfRule type="expression" dxfId="2826" priority="66">
      <formula>INDIRECT("K"&amp;ROW())="Editor"</formula>
    </cfRule>
    <cfRule type="expression" dxfId="2825" priority="67">
      <formula>INDIRECT("K"&amp;ROW())="PPP"</formula>
    </cfRule>
    <cfRule type="expression" dxfId="2824" priority="68">
      <formula>INDIRECT("K"&amp;ROW())="Author"</formula>
    </cfRule>
  </conditionalFormatting>
  <conditionalFormatting sqref="G10">
    <cfRule type="expression" dxfId="2823" priority="61">
      <formula>INDIRECT("K"&amp;ROW())="Office"</formula>
    </cfRule>
    <cfRule type="expression" dxfId="2822" priority="62">
      <formula>INDIRECT("K"&amp;ROW())="Editor"</formula>
    </cfRule>
    <cfRule type="expression" dxfId="2821" priority="63">
      <formula>INDIRECT("K"&amp;ROW())="PPP"</formula>
    </cfRule>
    <cfRule type="expression" dxfId="2820" priority="64">
      <formula>INDIRECT("K"&amp;ROW())="Author"</formula>
    </cfRule>
  </conditionalFormatting>
  <conditionalFormatting sqref="E10">
    <cfRule type="expression" dxfId="2819" priority="57">
      <formula>INDIRECT("K"&amp;ROW())="Office"</formula>
    </cfRule>
    <cfRule type="expression" dxfId="2818" priority="58">
      <formula>INDIRECT("K"&amp;ROW())="Editor"</formula>
    </cfRule>
    <cfRule type="expression" dxfId="2817" priority="59">
      <formula>INDIRECT("K"&amp;ROW())="PPP"</formula>
    </cfRule>
    <cfRule type="expression" dxfId="2816" priority="60">
      <formula>INDIRECT("K"&amp;ROW())="Author"</formula>
    </cfRule>
  </conditionalFormatting>
  <conditionalFormatting sqref="D10 K10 F10 H10:I10">
    <cfRule type="expression" dxfId="2815" priority="53">
      <formula>INDIRECT("K"&amp;ROW())="Office"</formula>
    </cfRule>
    <cfRule type="expression" dxfId="2814" priority="54">
      <formula>INDIRECT("K"&amp;ROW())="Editor"</formula>
    </cfRule>
    <cfRule type="expression" dxfId="2813" priority="55">
      <formula>INDIRECT("K"&amp;ROW())="PPP"</formula>
    </cfRule>
    <cfRule type="expression" dxfId="2812" priority="56">
      <formula>INDIRECT("K"&amp;ROW())="Author"</formula>
    </cfRule>
  </conditionalFormatting>
  <conditionalFormatting sqref="J10">
    <cfRule type="expression" dxfId="2811" priority="49">
      <formula>INDIRECT("K"&amp;ROW())="Office"</formula>
    </cfRule>
    <cfRule type="expression" dxfId="2810" priority="50">
      <formula>INDIRECT("K"&amp;ROW())="Editor"</formula>
    </cfRule>
    <cfRule type="expression" dxfId="2809" priority="51">
      <formula>INDIRECT("K"&amp;ROW())="PPP"</formula>
    </cfRule>
    <cfRule type="expression" dxfId="2808" priority="52">
      <formula>INDIRECT("K"&amp;ROW())="Author"</formula>
    </cfRule>
  </conditionalFormatting>
  <conditionalFormatting sqref="C10">
    <cfRule type="expression" dxfId="2807" priority="45">
      <formula>INDIRECT("K"&amp;ROW())="Office"</formula>
    </cfRule>
    <cfRule type="expression" dxfId="2806" priority="46">
      <formula>INDIRECT("K"&amp;ROW())="Editor"</formula>
    </cfRule>
    <cfRule type="expression" dxfId="2805" priority="47">
      <formula>INDIRECT("K"&amp;ROW())="PPP"</formula>
    </cfRule>
    <cfRule type="expression" dxfId="2804" priority="48">
      <formula>INDIRECT("K"&amp;ROW())="Author"</formula>
    </cfRule>
  </conditionalFormatting>
  <conditionalFormatting sqref="E10">
    <cfRule type="expression" dxfId="2803" priority="41">
      <formula>INDIRECT("K"&amp;ROW())="Office"</formula>
    </cfRule>
    <cfRule type="expression" dxfId="2802" priority="42">
      <formula>INDIRECT("K"&amp;ROW())="Editor"</formula>
    </cfRule>
    <cfRule type="expression" dxfId="2801" priority="43">
      <formula>INDIRECT("K"&amp;ROW())="PPP"</formula>
    </cfRule>
    <cfRule type="expression" dxfId="2800" priority="44">
      <formula>INDIRECT("K"&amp;ROW())="Author"</formula>
    </cfRule>
  </conditionalFormatting>
  <conditionalFormatting sqref="D10 F10">
    <cfRule type="expression" dxfId="2799" priority="37">
      <formula>INDIRECT("K"&amp;ROW())="Office"</formula>
    </cfRule>
    <cfRule type="expression" dxfId="2798" priority="38">
      <formula>INDIRECT("K"&amp;ROW())="Editor"</formula>
    </cfRule>
    <cfRule type="expression" dxfId="2797" priority="39">
      <formula>INDIRECT("K"&amp;ROW())="PPP"</formula>
    </cfRule>
    <cfRule type="expression" dxfId="2796" priority="40">
      <formula>INDIRECT("K"&amp;ROW())="Author"</formula>
    </cfRule>
  </conditionalFormatting>
  <conditionalFormatting sqref="H11">
    <cfRule type="expression" dxfId="2795" priority="33">
      <formula>INDIRECT("K"&amp;ROW())="Office"</formula>
    </cfRule>
    <cfRule type="expression" dxfId="2794" priority="34">
      <formula>INDIRECT("K"&amp;ROW())="Editor"</formula>
    </cfRule>
    <cfRule type="expression" dxfId="2793" priority="35">
      <formula>INDIRECT("K"&amp;ROW())="PPP"</formula>
    </cfRule>
    <cfRule type="expression" dxfId="2792" priority="36">
      <formula>INDIRECT("K"&amp;ROW())="Author"</formula>
    </cfRule>
  </conditionalFormatting>
  <conditionalFormatting sqref="H9">
    <cfRule type="expression" dxfId="2791" priority="29">
      <formula>INDIRECT("K"&amp;ROW())="Office"</formula>
    </cfRule>
    <cfRule type="expression" dxfId="2790" priority="30">
      <formula>INDIRECT("K"&amp;ROW())="Editor"</formula>
    </cfRule>
    <cfRule type="expression" dxfId="2789" priority="31">
      <formula>INDIRECT("K"&amp;ROW())="PPP"</formula>
    </cfRule>
    <cfRule type="expression" dxfId="2788" priority="32">
      <formula>INDIRECT("K"&amp;ROW())="Author"</formula>
    </cfRule>
  </conditionalFormatting>
  <conditionalFormatting sqref="J8">
    <cfRule type="expression" dxfId="2787" priority="5">
      <formula>INDIRECT("K"&amp;ROW())="Office"</formula>
    </cfRule>
    <cfRule type="expression" dxfId="2786" priority="6">
      <formula>INDIRECT("K"&amp;ROW())="Editor"</formula>
    </cfRule>
    <cfRule type="expression" dxfId="2785" priority="7">
      <formula>INDIRECT("K"&amp;ROW())="PPP"</formula>
    </cfRule>
    <cfRule type="expression" dxfId="2784" priority="8">
      <formula>INDIRECT("K"&amp;ROW())="Author"</formula>
    </cfRule>
  </conditionalFormatting>
  <conditionalFormatting sqref="H14">
    <cfRule type="expression" dxfId="2783" priority="21">
      <formula>INDIRECT("K"&amp;ROW())="Office"</formula>
    </cfRule>
    <cfRule type="expression" dxfId="2782" priority="22">
      <formula>INDIRECT("K"&amp;ROW())="Editor"</formula>
    </cfRule>
    <cfRule type="expression" dxfId="2781" priority="23">
      <formula>INDIRECT("K"&amp;ROW())="PPP"</formula>
    </cfRule>
    <cfRule type="expression" dxfId="2780" priority="24">
      <formula>INDIRECT("K"&amp;ROW())="Author"</formula>
    </cfRule>
  </conditionalFormatting>
  <conditionalFormatting sqref="I8">
    <cfRule type="expression" dxfId="2779" priority="1">
      <formula>INDIRECT("K"&amp;ROW())="Office"</formula>
    </cfRule>
    <cfRule type="expression" dxfId="2778" priority="2">
      <formula>INDIRECT("K"&amp;ROW())="Editor"</formula>
    </cfRule>
    <cfRule type="expression" dxfId="2777" priority="3">
      <formula>INDIRECT("K"&amp;ROW())="PPP"</formula>
    </cfRule>
    <cfRule type="expression" dxfId="2776" priority="4">
      <formula>INDIRECT("K"&amp;ROW())="Author"</formula>
    </cfRule>
  </conditionalFormatting>
  <conditionalFormatting sqref="H8">
    <cfRule type="expression" dxfId="2775" priority="13">
      <formula>INDIRECT("K"&amp;ROW())="Office"</formula>
    </cfRule>
    <cfRule type="expression" dxfId="2774" priority="14">
      <formula>INDIRECT("K"&amp;ROW())="Editor"</formula>
    </cfRule>
    <cfRule type="expression" dxfId="2773" priority="15">
      <formula>INDIRECT("K"&amp;ROW())="PPP"</formula>
    </cfRule>
    <cfRule type="expression" dxfId="2772" priority="16">
      <formula>INDIRECT("K"&amp;ROW())="Author"</formula>
    </cfRule>
  </conditionalFormatting>
  <conditionalFormatting sqref="K8">
    <cfRule type="expression" dxfId="2771" priority="9">
      <formula>INDIRECT("K"&amp;ROW())="Office"</formula>
    </cfRule>
    <cfRule type="expression" dxfId="2770" priority="10">
      <formula>INDIRECT("K"&amp;ROW())="Editor"</formula>
    </cfRule>
    <cfRule type="expression" dxfId="2769" priority="11">
      <formula>INDIRECT("K"&amp;ROW())="PPP"</formula>
    </cfRule>
    <cfRule type="expression" dxfId="2768" priority="12">
      <formula>INDIRECT("K"&amp;ROW())="Author"</formula>
    </cfRule>
  </conditionalFormatting>
  <pageMargins left="0.25" right="0.25" top="0.75" bottom="0.75" header="0.3" footer="0.3"/>
  <pageSetup paperSize="9" scale="57" fitToHeight="0" orientation="portrait" r:id="rId1"/>
  <rowBreaks count="2" manualBreakCount="2">
    <brk id="571" max="9" man="1"/>
    <brk id="603" max="9" man="1"/>
  </rowBreaks>
  <ignoredErrors>
    <ignoredError sqref="C404:C405 C186" numberStoredAsText="1"/>
    <ignoredError sqref="D403 D386 D398 D416:D417 D422 D431 D444 D447 D449 D382:D384 D380 D304 D274 D258:D259 D243 D237 D230 D217 D215"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353"/>
  <sheetViews>
    <sheetView showGridLines="0" topLeftCell="A7" zoomScale="90" zoomScaleNormal="90" zoomScaleSheetLayoutView="100" workbookViewId="0">
      <selection activeCell="D24" sqref="D24"/>
    </sheetView>
  </sheetViews>
  <sheetFormatPr defaultColWidth="5.42578125" defaultRowHeight="14.25"/>
  <cols>
    <col min="1" max="1" width="5.5703125" style="26" customWidth="1"/>
    <col min="2" max="2" width="12.5703125" style="26" customWidth="1"/>
    <col min="3" max="3" width="7.42578125" style="26" customWidth="1"/>
    <col min="4" max="4" width="17.5703125" style="26" customWidth="1"/>
    <col min="5" max="5" width="7.42578125" style="26" customWidth="1"/>
    <col min="6" max="6" width="66.42578125" style="54" customWidth="1"/>
    <col min="7" max="7" width="15.28515625" style="55" customWidth="1"/>
    <col min="8" max="8" width="8.42578125" style="26" customWidth="1"/>
    <col min="9" max="9" width="15.28515625" style="26" customWidth="1"/>
    <col min="10" max="10" width="29.5703125" style="26" customWidth="1"/>
    <col min="11" max="11" width="7.42578125" style="26" customWidth="1"/>
    <col min="12" max="12" width="12.5703125" style="26" customWidth="1"/>
    <col min="13" max="16384" width="5.42578125" style="26"/>
  </cols>
  <sheetData>
    <row r="1" spans="1:12" ht="23.25">
      <c r="A1" s="25" t="s">
        <v>315</v>
      </c>
      <c r="J1" s="27"/>
    </row>
    <row r="2" spans="1:12">
      <c r="A2" s="59"/>
      <c r="F2" s="54" t="s">
        <v>107</v>
      </c>
    </row>
    <row r="3" spans="1:12">
      <c r="A3" s="59"/>
      <c r="F3" s="60">
        <f ca="1">TODAY()</f>
        <v>44035</v>
      </c>
    </row>
    <row r="4" spans="1:12">
      <c r="A4" s="61"/>
      <c r="B4" s="26" t="s">
        <v>66</v>
      </c>
      <c r="F4" s="62"/>
    </row>
    <row r="5" spans="1:12">
      <c r="A5" s="63"/>
      <c r="B5" s="26" t="s">
        <v>187</v>
      </c>
      <c r="F5" s="64" t="s">
        <v>115</v>
      </c>
      <c r="G5" s="65">
        <f>COUNTA(F10:F140)</f>
        <v>11</v>
      </c>
    </row>
    <row r="6" spans="1:12">
      <c r="A6" s="66"/>
      <c r="B6" s="26" t="s">
        <v>67</v>
      </c>
      <c r="F6" s="64" t="s">
        <v>116</v>
      </c>
      <c r="G6" s="65">
        <f ca="1">COUNTIF(H10:H140,"&gt;="&amp;24)</f>
        <v>7</v>
      </c>
    </row>
    <row r="7" spans="1:12">
      <c r="A7" s="67"/>
      <c r="B7" s="26" t="s">
        <v>68</v>
      </c>
      <c r="F7" s="64" t="s">
        <v>114</v>
      </c>
      <c r="G7" s="65">
        <v>3</v>
      </c>
    </row>
    <row r="8" spans="1:12">
      <c r="A8" s="59"/>
    </row>
    <row r="9" spans="1:12" ht="45">
      <c r="A9" s="96" t="s">
        <v>113</v>
      </c>
      <c r="B9" s="97" t="s">
        <v>177</v>
      </c>
      <c r="C9" s="97" t="s">
        <v>4</v>
      </c>
      <c r="D9" s="97" t="s">
        <v>1</v>
      </c>
      <c r="E9" s="97" t="s">
        <v>379</v>
      </c>
      <c r="F9" s="98" t="s">
        <v>2</v>
      </c>
      <c r="G9" s="99" t="s">
        <v>178</v>
      </c>
      <c r="H9" s="100" t="s">
        <v>179</v>
      </c>
      <c r="I9" s="100" t="s">
        <v>21</v>
      </c>
      <c r="J9" s="101" t="s">
        <v>3</v>
      </c>
      <c r="K9" s="102" t="s">
        <v>185</v>
      </c>
      <c r="L9" s="102" t="s">
        <v>4108</v>
      </c>
    </row>
    <row r="10" spans="1:12" ht="21" customHeight="1">
      <c r="A10" s="264" t="s">
        <v>3516</v>
      </c>
      <c r="B10" s="265"/>
      <c r="C10" s="266"/>
      <c r="D10" s="266"/>
      <c r="E10" s="266"/>
      <c r="F10" s="267"/>
      <c r="G10" s="268"/>
      <c r="H10" s="269"/>
      <c r="I10" s="268"/>
      <c r="J10" s="270"/>
      <c r="K10" s="271"/>
      <c r="L10" s="271"/>
    </row>
    <row r="11" spans="1:12" ht="60" customHeight="1">
      <c r="A11" s="69" t="s">
        <v>865</v>
      </c>
      <c r="B11" s="70" t="s">
        <v>2859</v>
      </c>
      <c r="C11" s="70" t="s">
        <v>230</v>
      </c>
      <c r="D11" s="70" t="s">
        <v>2860</v>
      </c>
      <c r="E11" s="70" t="s">
        <v>390</v>
      </c>
      <c r="F11" s="71" t="s">
        <v>2861</v>
      </c>
      <c r="G11" s="72">
        <v>43047</v>
      </c>
      <c r="H11" s="41">
        <f t="shared" ref="H11:H21" ca="1" si="0">($F$3-G11)/7</f>
        <v>141.14285714285714</v>
      </c>
      <c r="I11" s="72">
        <v>43348</v>
      </c>
      <c r="J11" s="74" t="s">
        <v>2964</v>
      </c>
      <c r="K11" s="46" t="s">
        <v>186</v>
      </c>
      <c r="L11" s="46"/>
    </row>
    <row r="12" spans="1:12" ht="36.75" customHeight="1">
      <c r="A12" s="93" t="s">
        <v>1115</v>
      </c>
      <c r="B12" s="70" t="s">
        <v>3685</v>
      </c>
      <c r="C12" s="70" t="s">
        <v>230</v>
      </c>
      <c r="D12" s="70" t="s">
        <v>3686</v>
      </c>
      <c r="E12" s="70" t="s">
        <v>626</v>
      </c>
      <c r="F12" s="71" t="s">
        <v>3687</v>
      </c>
      <c r="G12" s="72">
        <v>43630</v>
      </c>
      <c r="H12" s="51">
        <f t="shared" ca="1" si="0"/>
        <v>57.857142857142854</v>
      </c>
      <c r="I12" s="72">
        <v>43802</v>
      </c>
      <c r="J12" s="74" t="s">
        <v>114</v>
      </c>
      <c r="K12" s="94" t="s">
        <v>186</v>
      </c>
      <c r="L12" s="94"/>
    </row>
    <row r="13" spans="1:12" ht="36.75" customHeight="1">
      <c r="A13" s="93" t="s">
        <v>1135</v>
      </c>
      <c r="B13" s="70" t="s">
        <v>3788</v>
      </c>
      <c r="C13" s="70" t="s">
        <v>230</v>
      </c>
      <c r="D13" s="70" t="s">
        <v>3789</v>
      </c>
      <c r="E13" s="70" t="s">
        <v>694</v>
      </c>
      <c r="F13" s="347" t="s">
        <v>3790</v>
      </c>
      <c r="G13" s="72">
        <v>43692</v>
      </c>
      <c r="H13" s="51">
        <f t="shared" ca="1" si="0"/>
        <v>49</v>
      </c>
      <c r="I13" s="72">
        <v>43866</v>
      </c>
      <c r="J13" s="74" t="s">
        <v>3210</v>
      </c>
      <c r="K13" s="94" t="s">
        <v>186</v>
      </c>
      <c r="L13" s="94"/>
    </row>
    <row r="14" spans="1:12" ht="36.75" customHeight="1">
      <c r="A14" s="93" t="s">
        <v>1160</v>
      </c>
      <c r="B14" s="70" t="s">
        <v>3822</v>
      </c>
      <c r="C14" s="70" t="s">
        <v>230</v>
      </c>
      <c r="D14" s="70" t="s">
        <v>3824</v>
      </c>
      <c r="E14" s="70" t="s">
        <v>698</v>
      </c>
      <c r="F14" s="347" t="s">
        <v>3823</v>
      </c>
      <c r="G14" s="72">
        <v>43718</v>
      </c>
      <c r="H14" s="51">
        <f t="shared" ca="1" si="0"/>
        <v>45.285714285714285</v>
      </c>
      <c r="I14" s="72">
        <v>43889</v>
      </c>
      <c r="J14" s="74" t="s">
        <v>3210</v>
      </c>
      <c r="K14" s="94" t="s">
        <v>186</v>
      </c>
      <c r="L14" s="94"/>
    </row>
    <row r="15" spans="1:12" ht="36.75" customHeight="1">
      <c r="A15" s="93" t="s">
        <v>1207</v>
      </c>
      <c r="B15" s="70" t="s">
        <v>3855</v>
      </c>
      <c r="C15" s="70" t="s">
        <v>230</v>
      </c>
      <c r="D15" s="70" t="s">
        <v>3856</v>
      </c>
      <c r="E15" s="70" t="s">
        <v>626</v>
      </c>
      <c r="F15" s="347" t="s">
        <v>3857</v>
      </c>
      <c r="G15" s="72">
        <v>43745</v>
      </c>
      <c r="H15" s="51">
        <f t="shared" ca="1" si="0"/>
        <v>41.428571428571431</v>
      </c>
      <c r="I15" s="72">
        <v>43916</v>
      </c>
      <c r="J15" s="74"/>
      <c r="K15" s="94" t="s">
        <v>186</v>
      </c>
      <c r="L15" s="94"/>
    </row>
    <row r="16" spans="1:12" ht="36.75" customHeight="1">
      <c r="A16" s="93" t="s">
        <v>1222</v>
      </c>
      <c r="B16" s="70" t="s">
        <v>4030</v>
      </c>
      <c r="C16" s="70" t="s">
        <v>230</v>
      </c>
      <c r="D16" s="70" t="s">
        <v>4031</v>
      </c>
      <c r="E16" s="70" t="s">
        <v>626</v>
      </c>
      <c r="F16" s="347" t="s">
        <v>4035</v>
      </c>
      <c r="G16" s="72">
        <v>43860</v>
      </c>
      <c r="H16" s="51">
        <f t="shared" ca="1" si="0"/>
        <v>25</v>
      </c>
      <c r="I16" s="72">
        <v>44033</v>
      </c>
      <c r="J16" s="73"/>
      <c r="K16" s="94" t="s">
        <v>186</v>
      </c>
      <c r="L16" s="94"/>
    </row>
    <row r="17" spans="1:12" ht="36.75" customHeight="1">
      <c r="A17" s="93" t="s">
        <v>1234</v>
      </c>
      <c r="B17" s="70" t="s">
        <v>4032</v>
      </c>
      <c r="C17" s="70" t="s">
        <v>230</v>
      </c>
      <c r="D17" s="70" t="s">
        <v>4033</v>
      </c>
      <c r="E17" s="70" t="s">
        <v>626</v>
      </c>
      <c r="F17" s="347" t="s">
        <v>4034</v>
      </c>
      <c r="G17" s="72">
        <v>43860</v>
      </c>
      <c r="H17" s="51">
        <f t="shared" ref="H17:H20" ca="1" si="1">($F$3-G17)/7</f>
        <v>25</v>
      </c>
      <c r="I17" s="72">
        <v>44033</v>
      </c>
      <c r="J17" s="73" t="s">
        <v>3910</v>
      </c>
      <c r="K17" s="94" t="s">
        <v>186</v>
      </c>
      <c r="L17" s="94"/>
    </row>
    <row r="18" spans="1:12" ht="36.75" customHeight="1">
      <c r="A18" s="93" t="s">
        <v>1235</v>
      </c>
      <c r="B18" s="70" t="s">
        <v>4111</v>
      </c>
      <c r="C18" s="70" t="s">
        <v>230</v>
      </c>
      <c r="D18" s="70" t="s">
        <v>4112</v>
      </c>
      <c r="E18" s="70" t="s">
        <v>698</v>
      </c>
      <c r="F18" s="347" t="s">
        <v>4114</v>
      </c>
      <c r="G18" s="72">
        <v>43929</v>
      </c>
      <c r="H18" s="51">
        <f t="shared" ca="1" si="1"/>
        <v>15.142857142857142</v>
      </c>
      <c r="I18" s="72">
        <v>44103</v>
      </c>
      <c r="J18" s="73"/>
      <c r="K18" s="94" t="s">
        <v>186</v>
      </c>
      <c r="L18" s="94"/>
    </row>
    <row r="19" spans="1:12" ht="36.75" customHeight="1">
      <c r="A19" s="93" t="s">
        <v>1265</v>
      </c>
      <c r="B19" s="70" t="s">
        <v>4143</v>
      </c>
      <c r="C19" s="70" t="s">
        <v>230</v>
      </c>
      <c r="D19" s="70" t="s">
        <v>4144</v>
      </c>
      <c r="E19" s="70" t="s">
        <v>698</v>
      </c>
      <c r="F19" s="347" t="s">
        <v>4145</v>
      </c>
      <c r="G19" s="72">
        <v>43948</v>
      </c>
      <c r="H19" s="51">
        <f t="shared" ca="1" si="1"/>
        <v>12.428571428571429</v>
      </c>
      <c r="I19" s="72">
        <v>44118</v>
      </c>
      <c r="J19" s="73"/>
      <c r="K19" s="94" t="s">
        <v>186</v>
      </c>
      <c r="L19" s="94"/>
    </row>
    <row r="20" spans="1:12" ht="36.75" customHeight="1">
      <c r="A20" s="93" t="s">
        <v>1275</v>
      </c>
      <c r="B20" s="70" t="s">
        <v>4164</v>
      </c>
      <c r="C20" s="70" t="s">
        <v>230</v>
      </c>
      <c r="D20" s="70" t="s">
        <v>4165</v>
      </c>
      <c r="E20" s="70" t="s">
        <v>698</v>
      </c>
      <c r="F20" s="347" t="s">
        <v>4166</v>
      </c>
      <c r="G20" s="72">
        <v>43956</v>
      </c>
      <c r="H20" s="51">
        <f t="shared" ca="1" si="1"/>
        <v>11.285714285714286</v>
      </c>
      <c r="I20" s="72">
        <v>44126</v>
      </c>
      <c r="J20" s="73"/>
      <c r="K20" s="94" t="s">
        <v>186</v>
      </c>
      <c r="L20" s="94"/>
    </row>
    <row r="21" spans="1:12" ht="36.75" customHeight="1">
      <c r="A21" s="93" t="s">
        <v>1276</v>
      </c>
      <c r="B21" s="70" t="s">
        <v>4283</v>
      </c>
      <c r="C21" s="70" t="s">
        <v>230</v>
      </c>
      <c r="D21" s="70" t="s">
        <v>3952</v>
      </c>
      <c r="E21" s="70" t="s">
        <v>411</v>
      </c>
      <c r="F21" s="347" t="s">
        <v>4284</v>
      </c>
      <c r="G21" s="72">
        <v>44028</v>
      </c>
      <c r="H21" s="51">
        <f t="shared" ca="1" si="0"/>
        <v>1</v>
      </c>
      <c r="I21" s="72">
        <v>44201</v>
      </c>
      <c r="J21" s="73"/>
      <c r="K21" s="94" t="s">
        <v>186</v>
      </c>
      <c r="L21" s="94"/>
    </row>
    <row r="22" spans="1:12" ht="18">
      <c r="A22" s="264" t="s">
        <v>111</v>
      </c>
      <c r="B22" s="265"/>
      <c r="C22" s="266"/>
      <c r="D22" s="266"/>
      <c r="E22" s="266"/>
      <c r="F22" s="267"/>
      <c r="G22" s="268"/>
      <c r="H22" s="269"/>
      <c r="I22" s="268"/>
      <c r="J22" s="270"/>
      <c r="K22" s="271"/>
      <c r="L22" s="271"/>
    </row>
    <row r="25" spans="1:12">
      <c r="B25" s="59"/>
    </row>
    <row r="26" spans="1:12">
      <c r="J26" s="95"/>
    </row>
    <row r="36" spans="4:6">
      <c r="D36" s="53"/>
    </row>
    <row r="47" spans="4:6">
      <c r="F47" s="75"/>
    </row>
    <row r="353" spans="5:5">
      <c r="E353" s="26" t="s">
        <v>175</v>
      </c>
    </row>
  </sheetData>
  <autoFilter ref="E9:E22" xr:uid="{00000000-0009-0000-0000-000008000000}"/>
  <conditionalFormatting sqref="H11">
    <cfRule type="expression" dxfId="2767" priority="952">
      <formula>INDIRECT("J"&amp;ROW())="Office"</formula>
    </cfRule>
    <cfRule type="expression" dxfId="2766" priority="953">
      <formula>INDIRECT("J"&amp;ROW())="Editor"</formula>
    </cfRule>
    <cfRule type="expression" dxfId="2765" priority="954">
      <formula>INDIRECT("J"&amp;ROW())="PPP"</formula>
    </cfRule>
    <cfRule type="expression" dxfId="2764" priority="955">
      <formula>INDIRECT("J"&amp;ROW())="Author"</formula>
    </cfRule>
    <cfRule type="expression" dxfId="2763" priority="956">
      <formula>INDIRECT("J"&amp;ROW())="Author"</formula>
    </cfRule>
  </conditionalFormatting>
  <conditionalFormatting sqref="A2:K8 B1:K1 A23:K1048576 A11:L11">
    <cfRule type="expression" dxfId="2762" priority="957">
      <formula>INDIRECT("K"&amp;ROW())="Office"</formula>
    </cfRule>
    <cfRule type="expression" dxfId="2761" priority="958">
      <formula>INDIRECT("K"&amp;ROW())="Editor"</formula>
    </cfRule>
    <cfRule type="expression" dxfId="2760" priority="959">
      <formula>INDIRECT("K"&amp;ROW())="PPP"</formula>
    </cfRule>
    <cfRule type="expression" dxfId="2759" priority="960">
      <formula>INDIRECT("K"&amp;ROW())="Author"</formula>
    </cfRule>
  </conditionalFormatting>
  <conditionalFormatting sqref="H21">
    <cfRule type="expression" dxfId="2758" priority="662">
      <formula>INDIRECT("J"&amp;ROW())="Office"</formula>
    </cfRule>
    <cfRule type="expression" dxfId="2757" priority="663">
      <formula>INDIRECT("J"&amp;ROW())="Editor"</formula>
    </cfRule>
    <cfRule type="expression" dxfId="2756" priority="664">
      <formula>INDIRECT("J"&amp;ROW())="PPP"</formula>
    </cfRule>
    <cfRule type="expression" dxfId="2755" priority="665">
      <formula>INDIRECT("J"&amp;ROW())="Author"</formula>
    </cfRule>
    <cfRule type="expression" dxfId="2754" priority="666">
      <formula>INDIRECT("J"&amp;ROW())="Author"</formula>
    </cfRule>
  </conditionalFormatting>
  <conditionalFormatting sqref="B21:I21">
    <cfRule type="expression" dxfId="2753" priority="667">
      <formula>INDIRECT("K"&amp;ROW())="Office"</formula>
    </cfRule>
    <cfRule type="expression" dxfId="2752" priority="668">
      <formula>INDIRECT("K"&amp;ROW())="Editor"</formula>
    </cfRule>
    <cfRule type="expression" dxfId="2751" priority="669">
      <formula>INDIRECT("K"&amp;ROW())="PPP"</formula>
    </cfRule>
    <cfRule type="expression" dxfId="2750" priority="670">
      <formula>INDIRECT("K"&amp;ROW())="Author"</formula>
    </cfRule>
  </conditionalFormatting>
  <conditionalFormatting sqref="J21">
    <cfRule type="expression" dxfId="2749" priority="513">
      <formula>INDIRECT("K"&amp;ROW())="Office"</formula>
    </cfRule>
    <cfRule type="expression" dxfId="2748" priority="514">
      <formula>INDIRECT("K"&amp;ROW())="Editor"</formula>
    </cfRule>
    <cfRule type="expression" dxfId="2747" priority="515">
      <formula>INDIRECT("K"&amp;ROW())="PPP"</formula>
    </cfRule>
    <cfRule type="expression" dxfId="2746" priority="516">
      <formula>INDIRECT("K"&amp;ROW())="Author"</formula>
    </cfRule>
  </conditionalFormatting>
  <conditionalFormatting sqref="A1">
    <cfRule type="expression" dxfId="2745" priority="497">
      <formula>INDIRECT("K"&amp;ROW())="Office"</formula>
    </cfRule>
    <cfRule type="expression" dxfId="2744" priority="498">
      <formula>INDIRECT("K"&amp;ROW())="Editor"</formula>
    </cfRule>
    <cfRule type="expression" dxfId="2743" priority="499">
      <formula>INDIRECT("K"&amp;ROW())="PPP"</formula>
    </cfRule>
    <cfRule type="expression" dxfId="2742" priority="500">
      <formula>INDIRECT("K"&amp;ROW())="Author"</formula>
    </cfRule>
  </conditionalFormatting>
  <conditionalFormatting sqref="A9:K9">
    <cfRule type="expression" dxfId="2741" priority="493">
      <formula>INDIRECT("K"&amp;ROW())="Office"</formula>
    </cfRule>
    <cfRule type="expression" dxfId="2740" priority="494">
      <formula>INDIRECT("K"&amp;ROW())="Editor"</formula>
    </cfRule>
    <cfRule type="expression" dxfId="2739" priority="495">
      <formula>INDIRECT("K"&amp;ROW())="PPP"</formula>
    </cfRule>
    <cfRule type="expression" dxfId="2738" priority="496">
      <formula>INDIRECT("K"&amp;ROW())="Author"</formula>
    </cfRule>
  </conditionalFormatting>
  <conditionalFormatting sqref="A10:K10">
    <cfRule type="expression" dxfId="2737" priority="489">
      <formula>INDIRECT("K"&amp;ROW())="Office"</formula>
    </cfRule>
    <cfRule type="expression" dxfId="2736" priority="490">
      <formula>INDIRECT("K"&amp;ROW())="Editor"</formula>
    </cfRule>
    <cfRule type="expression" dxfId="2735" priority="491">
      <formula>INDIRECT("K"&amp;ROW())="PPP"</formula>
    </cfRule>
    <cfRule type="expression" dxfId="2734" priority="492">
      <formula>INDIRECT("K"&amp;ROW())="Author"</formula>
    </cfRule>
  </conditionalFormatting>
  <conditionalFormatting sqref="A22:K22">
    <cfRule type="expression" dxfId="2733" priority="485">
      <formula>INDIRECT("K"&amp;ROW())="Office"</formula>
    </cfRule>
    <cfRule type="expression" dxfId="2732" priority="486">
      <formula>INDIRECT("K"&amp;ROW())="Editor"</formula>
    </cfRule>
    <cfRule type="expression" dxfId="2731" priority="487">
      <formula>INDIRECT("K"&amp;ROW())="PPP"</formula>
    </cfRule>
    <cfRule type="expression" dxfId="2730" priority="488">
      <formula>INDIRECT("K"&amp;ROW())="Author"</formula>
    </cfRule>
  </conditionalFormatting>
  <conditionalFormatting sqref="A21">
    <cfRule type="expression" dxfId="2729" priority="409">
      <formula>INDIRECT("K"&amp;ROW())="Office"</formula>
    </cfRule>
    <cfRule type="expression" dxfId="2728" priority="410">
      <formula>INDIRECT("K"&amp;ROW())="Editor"</formula>
    </cfRule>
    <cfRule type="expression" dxfId="2727" priority="411">
      <formula>INDIRECT("K"&amp;ROW())="PPP"</formula>
    </cfRule>
    <cfRule type="expression" dxfId="2726" priority="412">
      <formula>INDIRECT("K"&amp;ROW())="Author"</formula>
    </cfRule>
  </conditionalFormatting>
  <conditionalFormatting sqref="K21">
    <cfRule type="expression" dxfId="2725" priority="384">
      <formula>INDIRECT("K"&amp;ROW())="Office"</formula>
    </cfRule>
    <cfRule type="expression" dxfId="2724" priority="385">
      <formula>INDIRECT("K"&amp;ROW())="Editor"</formula>
    </cfRule>
    <cfRule type="expression" dxfId="2723" priority="386">
      <formula>INDIRECT("K"&amp;ROW())="PPP"</formula>
    </cfRule>
    <cfRule type="expression" dxfId="2722" priority="387">
      <formula>INDIRECT("K"&amp;ROW())="Author"</formula>
    </cfRule>
  </conditionalFormatting>
  <conditionalFormatting sqref="H12">
    <cfRule type="expression" dxfId="2721" priority="375">
      <formula>INDIRECT("J"&amp;ROW())="Office"</formula>
    </cfRule>
    <cfRule type="expression" dxfId="2720" priority="376">
      <formula>INDIRECT("J"&amp;ROW())="Editor"</formula>
    </cfRule>
    <cfRule type="expression" dxfId="2719" priority="377">
      <formula>INDIRECT("J"&amp;ROW())="PPP"</formula>
    </cfRule>
    <cfRule type="expression" dxfId="2718" priority="378">
      <formula>INDIRECT("J"&amp;ROW())="Author"</formula>
    </cfRule>
    <cfRule type="expression" dxfId="2717" priority="379">
      <formula>INDIRECT("J"&amp;ROW())="Author"</formula>
    </cfRule>
  </conditionalFormatting>
  <conditionalFormatting sqref="B12:I12">
    <cfRule type="expression" dxfId="2716" priority="380">
      <formula>INDIRECT("K"&amp;ROW())="Office"</formula>
    </cfRule>
    <cfRule type="expression" dxfId="2715" priority="381">
      <formula>INDIRECT("K"&amp;ROW())="Editor"</formula>
    </cfRule>
    <cfRule type="expression" dxfId="2714" priority="382">
      <formula>INDIRECT("K"&amp;ROW())="PPP"</formula>
    </cfRule>
    <cfRule type="expression" dxfId="2713" priority="383">
      <formula>INDIRECT("K"&amp;ROW())="Author"</formula>
    </cfRule>
  </conditionalFormatting>
  <conditionalFormatting sqref="J12">
    <cfRule type="expression" dxfId="2712" priority="371">
      <formula>INDIRECT("K"&amp;ROW())="Office"</formula>
    </cfRule>
    <cfRule type="expression" dxfId="2711" priority="372">
      <formula>INDIRECT("K"&amp;ROW())="Editor"</formula>
    </cfRule>
    <cfRule type="expression" dxfId="2710" priority="373">
      <formula>INDIRECT("K"&amp;ROW())="PPP"</formula>
    </cfRule>
    <cfRule type="expression" dxfId="2709" priority="374">
      <formula>INDIRECT("K"&amp;ROW())="Author"</formula>
    </cfRule>
  </conditionalFormatting>
  <conditionalFormatting sqref="A12">
    <cfRule type="expression" dxfId="2708" priority="367">
      <formula>INDIRECT("K"&amp;ROW())="Office"</formula>
    </cfRule>
    <cfRule type="expression" dxfId="2707" priority="368">
      <formula>INDIRECT("K"&amp;ROW())="Editor"</formula>
    </cfRule>
    <cfRule type="expression" dxfId="2706" priority="369">
      <formula>INDIRECT("K"&amp;ROW())="PPP"</formula>
    </cfRule>
    <cfRule type="expression" dxfId="2705" priority="370">
      <formula>INDIRECT("K"&amp;ROW())="Author"</formula>
    </cfRule>
  </conditionalFormatting>
  <conditionalFormatting sqref="K12">
    <cfRule type="expression" dxfId="2704" priority="363">
      <formula>INDIRECT("K"&amp;ROW())="Office"</formula>
    </cfRule>
    <cfRule type="expression" dxfId="2703" priority="364">
      <formula>INDIRECT("K"&amp;ROW())="Editor"</formula>
    </cfRule>
    <cfRule type="expression" dxfId="2702" priority="365">
      <formula>INDIRECT("K"&amp;ROW())="PPP"</formula>
    </cfRule>
    <cfRule type="expression" dxfId="2701" priority="366">
      <formula>INDIRECT("K"&amp;ROW())="Author"</formula>
    </cfRule>
  </conditionalFormatting>
  <conditionalFormatting sqref="H13">
    <cfRule type="expression" dxfId="2700" priority="312">
      <formula>INDIRECT("J"&amp;ROW())="Office"</formula>
    </cfRule>
    <cfRule type="expression" dxfId="2699" priority="313">
      <formula>INDIRECT("J"&amp;ROW())="Editor"</formula>
    </cfRule>
    <cfRule type="expression" dxfId="2698" priority="314">
      <formula>INDIRECT("J"&amp;ROW())="PPP"</formula>
    </cfRule>
    <cfRule type="expression" dxfId="2697" priority="315">
      <formula>INDIRECT("J"&amp;ROW())="Author"</formula>
    </cfRule>
    <cfRule type="expression" dxfId="2696" priority="316">
      <formula>INDIRECT("J"&amp;ROW())="Author"</formula>
    </cfRule>
  </conditionalFormatting>
  <conditionalFormatting sqref="B13:I13">
    <cfRule type="expression" dxfId="2695" priority="317">
      <formula>INDIRECT("K"&amp;ROW())="Office"</formula>
    </cfRule>
    <cfRule type="expression" dxfId="2694" priority="318">
      <formula>INDIRECT("K"&amp;ROW())="Editor"</formula>
    </cfRule>
    <cfRule type="expression" dxfId="2693" priority="319">
      <formula>INDIRECT("K"&amp;ROW())="PPP"</formula>
    </cfRule>
    <cfRule type="expression" dxfId="2692" priority="320">
      <formula>INDIRECT("K"&amp;ROW())="Author"</formula>
    </cfRule>
  </conditionalFormatting>
  <conditionalFormatting sqref="J13">
    <cfRule type="expression" dxfId="2691" priority="308">
      <formula>INDIRECT("K"&amp;ROW())="Office"</formula>
    </cfRule>
    <cfRule type="expression" dxfId="2690" priority="309">
      <formula>INDIRECT("K"&amp;ROW())="Editor"</formula>
    </cfRule>
    <cfRule type="expression" dxfId="2689" priority="310">
      <formula>INDIRECT("K"&amp;ROW())="PPP"</formula>
    </cfRule>
    <cfRule type="expression" dxfId="2688" priority="311">
      <formula>INDIRECT("K"&amp;ROW())="Author"</formula>
    </cfRule>
  </conditionalFormatting>
  <conditionalFormatting sqref="A13">
    <cfRule type="expression" dxfId="2687" priority="304">
      <formula>INDIRECT("K"&amp;ROW())="Office"</formula>
    </cfRule>
    <cfRule type="expression" dxfId="2686" priority="305">
      <formula>INDIRECT("K"&amp;ROW())="Editor"</formula>
    </cfRule>
    <cfRule type="expression" dxfId="2685" priority="306">
      <formula>INDIRECT("K"&amp;ROW())="PPP"</formula>
    </cfRule>
    <cfRule type="expression" dxfId="2684" priority="307">
      <formula>INDIRECT("K"&amp;ROW())="Author"</formula>
    </cfRule>
  </conditionalFormatting>
  <conditionalFormatting sqref="K13">
    <cfRule type="expression" dxfId="2683" priority="300">
      <formula>INDIRECT("K"&amp;ROW())="Office"</formula>
    </cfRule>
    <cfRule type="expression" dxfId="2682" priority="301">
      <formula>INDIRECT("K"&amp;ROW())="Editor"</formula>
    </cfRule>
    <cfRule type="expression" dxfId="2681" priority="302">
      <formula>INDIRECT("K"&amp;ROW())="PPP"</formula>
    </cfRule>
    <cfRule type="expression" dxfId="2680" priority="303">
      <formula>INDIRECT("K"&amp;ROW())="Author"</formula>
    </cfRule>
  </conditionalFormatting>
  <conditionalFormatting sqref="H14">
    <cfRule type="expression" dxfId="2679" priority="270">
      <formula>INDIRECT("J"&amp;ROW())="Office"</formula>
    </cfRule>
    <cfRule type="expression" dxfId="2678" priority="271">
      <formula>INDIRECT("J"&amp;ROW())="Editor"</formula>
    </cfRule>
    <cfRule type="expression" dxfId="2677" priority="272">
      <formula>INDIRECT("J"&amp;ROW())="PPP"</formula>
    </cfRule>
    <cfRule type="expression" dxfId="2676" priority="273">
      <formula>INDIRECT("J"&amp;ROW())="Author"</formula>
    </cfRule>
    <cfRule type="expression" dxfId="2675" priority="274">
      <formula>INDIRECT("J"&amp;ROW())="Author"</formula>
    </cfRule>
  </conditionalFormatting>
  <conditionalFormatting sqref="B14:I14">
    <cfRule type="expression" dxfId="2674" priority="275">
      <formula>INDIRECT("K"&amp;ROW())="Office"</formula>
    </cfRule>
    <cfRule type="expression" dxfId="2673" priority="276">
      <formula>INDIRECT("K"&amp;ROW())="Editor"</formula>
    </cfRule>
    <cfRule type="expression" dxfId="2672" priority="277">
      <formula>INDIRECT("K"&amp;ROW())="PPP"</formula>
    </cfRule>
    <cfRule type="expression" dxfId="2671" priority="278">
      <formula>INDIRECT("K"&amp;ROW())="Author"</formula>
    </cfRule>
  </conditionalFormatting>
  <conditionalFormatting sqref="J14">
    <cfRule type="expression" dxfId="2670" priority="266">
      <formula>INDIRECT("K"&amp;ROW())="Office"</formula>
    </cfRule>
    <cfRule type="expression" dxfId="2669" priority="267">
      <formula>INDIRECT("K"&amp;ROW())="Editor"</formula>
    </cfRule>
    <cfRule type="expression" dxfId="2668" priority="268">
      <formula>INDIRECT("K"&amp;ROW())="PPP"</formula>
    </cfRule>
    <cfRule type="expression" dxfId="2667" priority="269">
      <formula>INDIRECT("K"&amp;ROW())="Author"</formula>
    </cfRule>
  </conditionalFormatting>
  <conditionalFormatting sqref="A14">
    <cfRule type="expression" dxfId="2666" priority="262">
      <formula>INDIRECT("K"&amp;ROW())="Office"</formula>
    </cfRule>
    <cfRule type="expression" dxfId="2665" priority="263">
      <formula>INDIRECT("K"&amp;ROW())="Editor"</formula>
    </cfRule>
    <cfRule type="expression" dxfId="2664" priority="264">
      <formula>INDIRECT("K"&amp;ROW())="PPP"</formula>
    </cfRule>
    <cfRule type="expression" dxfId="2663" priority="265">
      <formula>INDIRECT("K"&amp;ROW())="Author"</formula>
    </cfRule>
  </conditionalFormatting>
  <conditionalFormatting sqref="K14">
    <cfRule type="expression" dxfId="2662" priority="258">
      <formula>INDIRECT("K"&amp;ROW())="Office"</formula>
    </cfRule>
    <cfRule type="expression" dxfId="2661" priority="259">
      <formula>INDIRECT("K"&amp;ROW())="Editor"</formula>
    </cfRule>
    <cfRule type="expression" dxfId="2660" priority="260">
      <formula>INDIRECT("K"&amp;ROW())="PPP"</formula>
    </cfRule>
    <cfRule type="expression" dxfId="2659" priority="261">
      <formula>INDIRECT("K"&amp;ROW())="Author"</formula>
    </cfRule>
  </conditionalFormatting>
  <conditionalFormatting sqref="H15">
    <cfRule type="expression" dxfId="2658" priority="228">
      <formula>INDIRECT("J"&amp;ROW())="Office"</formula>
    </cfRule>
    <cfRule type="expression" dxfId="2657" priority="229">
      <formula>INDIRECT("J"&amp;ROW())="Editor"</formula>
    </cfRule>
    <cfRule type="expression" dxfId="2656" priority="230">
      <formula>INDIRECT("J"&amp;ROW())="PPP"</formula>
    </cfRule>
    <cfRule type="expression" dxfId="2655" priority="231">
      <formula>INDIRECT("J"&amp;ROW())="Author"</formula>
    </cfRule>
    <cfRule type="expression" dxfId="2654" priority="232">
      <formula>INDIRECT("J"&amp;ROW())="Author"</formula>
    </cfRule>
  </conditionalFormatting>
  <conditionalFormatting sqref="B15:I15">
    <cfRule type="expression" dxfId="2653" priority="233">
      <formula>INDIRECT("K"&amp;ROW())="Office"</formula>
    </cfRule>
    <cfRule type="expression" dxfId="2652" priority="234">
      <formula>INDIRECT("K"&amp;ROW())="Editor"</formula>
    </cfRule>
    <cfRule type="expression" dxfId="2651" priority="235">
      <formula>INDIRECT("K"&amp;ROW())="PPP"</formula>
    </cfRule>
    <cfRule type="expression" dxfId="2650" priority="236">
      <formula>INDIRECT("K"&amp;ROW())="Author"</formula>
    </cfRule>
  </conditionalFormatting>
  <conditionalFormatting sqref="J15">
    <cfRule type="expression" dxfId="2649" priority="224">
      <formula>INDIRECT("K"&amp;ROW())="Office"</formula>
    </cfRule>
    <cfRule type="expression" dxfId="2648" priority="225">
      <formula>INDIRECT("K"&amp;ROW())="Editor"</formula>
    </cfRule>
    <cfRule type="expression" dxfId="2647" priority="226">
      <formula>INDIRECT("K"&amp;ROW())="PPP"</formula>
    </cfRule>
    <cfRule type="expression" dxfId="2646" priority="227">
      <formula>INDIRECT("K"&amp;ROW())="Author"</formula>
    </cfRule>
  </conditionalFormatting>
  <conditionalFormatting sqref="A15">
    <cfRule type="expression" dxfId="2645" priority="220">
      <formula>INDIRECT("K"&amp;ROW())="Office"</formula>
    </cfRule>
    <cfRule type="expression" dxfId="2644" priority="221">
      <formula>INDIRECT("K"&amp;ROW())="Editor"</formula>
    </cfRule>
    <cfRule type="expression" dxfId="2643" priority="222">
      <formula>INDIRECT("K"&amp;ROW())="PPP"</formula>
    </cfRule>
    <cfRule type="expression" dxfId="2642" priority="223">
      <formula>INDIRECT("K"&amp;ROW())="Author"</formula>
    </cfRule>
  </conditionalFormatting>
  <conditionalFormatting sqref="K15">
    <cfRule type="expression" dxfId="2641" priority="216">
      <formula>INDIRECT("K"&amp;ROW())="Office"</formula>
    </cfRule>
    <cfRule type="expression" dxfId="2640" priority="217">
      <formula>INDIRECT("K"&amp;ROW())="Editor"</formula>
    </cfRule>
    <cfRule type="expression" dxfId="2639" priority="218">
      <formula>INDIRECT("K"&amp;ROW())="PPP"</formula>
    </cfRule>
    <cfRule type="expression" dxfId="2638" priority="219">
      <formula>INDIRECT("K"&amp;ROW())="Author"</formula>
    </cfRule>
  </conditionalFormatting>
  <conditionalFormatting sqref="H16">
    <cfRule type="expression" dxfId="2637" priority="186">
      <formula>INDIRECT("J"&amp;ROW())="Office"</formula>
    </cfRule>
    <cfRule type="expression" dxfId="2636" priority="187">
      <formula>INDIRECT("J"&amp;ROW())="Editor"</formula>
    </cfRule>
    <cfRule type="expression" dxfId="2635" priority="188">
      <formula>INDIRECT("J"&amp;ROW())="PPP"</formula>
    </cfRule>
    <cfRule type="expression" dxfId="2634" priority="189">
      <formula>INDIRECT("J"&amp;ROW())="Author"</formula>
    </cfRule>
    <cfRule type="expression" dxfId="2633" priority="190">
      <formula>INDIRECT("J"&amp;ROW())="Author"</formula>
    </cfRule>
  </conditionalFormatting>
  <conditionalFormatting sqref="B16:I16">
    <cfRule type="expression" dxfId="2632" priority="191">
      <formula>INDIRECT("K"&amp;ROW())="Office"</formula>
    </cfRule>
    <cfRule type="expression" dxfId="2631" priority="192">
      <formula>INDIRECT("K"&amp;ROW())="Editor"</formula>
    </cfRule>
    <cfRule type="expression" dxfId="2630" priority="193">
      <formula>INDIRECT("K"&amp;ROW())="PPP"</formula>
    </cfRule>
    <cfRule type="expression" dxfId="2629" priority="194">
      <formula>INDIRECT("K"&amp;ROW())="Author"</formula>
    </cfRule>
  </conditionalFormatting>
  <conditionalFormatting sqref="J16">
    <cfRule type="expression" dxfId="2628" priority="182">
      <formula>INDIRECT("K"&amp;ROW())="Office"</formula>
    </cfRule>
    <cfRule type="expression" dxfId="2627" priority="183">
      <formula>INDIRECT("K"&amp;ROW())="Editor"</formula>
    </cfRule>
    <cfRule type="expression" dxfId="2626" priority="184">
      <formula>INDIRECT("K"&amp;ROW())="PPP"</formula>
    </cfRule>
    <cfRule type="expression" dxfId="2625" priority="185">
      <formula>INDIRECT("K"&amp;ROW())="Author"</formula>
    </cfRule>
  </conditionalFormatting>
  <conditionalFormatting sqref="A16">
    <cfRule type="expression" dxfId="2624" priority="178">
      <formula>INDIRECT("K"&amp;ROW())="Office"</formula>
    </cfRule>
    <cfRule type="expression" dxfId="2623" priority="179">
      <formula>INDIRECT("K"&amp;ROW())="Editor"</formula>
    </cfRule>
    <cfRule type="expression" dxfId="2622" priority="180">
      <formula>INDIRECT("K"&amp;ROW())="PPP"</formula>
    </cfRule>
    <cfRule type="expression" dxfId="2621" priority="181">
      <formula>INDIRECT("K"&amp;ROW())="Author"</formula>
    </cfRule>
  </conditionalFormatting>
  <conditionalFormatting sqref="K16">
    <cfRule type="expression" dxfId="2620" priority="174">
      <formula>INDIRECT("K"&amp;ROW())="Office"</formula>
    </cfRule>
    <cfRule type="expression" dxfId="2619" priority="175">
      <formula>INDIRECT("K"&amp;ROW())="Editor"</formula>
    </cfRule>
    <cfRule type="expression" dxfId="2618" priority="176">
      <formula>INDIRECT("K"&amp;ROW())="PPP"</formula>
    </cfRule>
    <cfRule type="expression" dxfId="2617" priority="177">
      <formula>INDIRECT("K"&amp;ROW())="Author"</formula>
    </cfRule>
  </conditionalFormatting>
  <conditionalFormatting sqref="L9">
    <cfRule type="expression" dxfId="2616" priority="166">
      <formula>INDIRECT("K"&amp;ROW())="Office"</formula>
    </cfRule>
    <cfRule type="expression" dxfId="2615" priority="167">
      <formula>INDIRECT("K"&amp;ROW())="Editor"</formula>
    </cfRule>
    <cfRule type="expression" dxfId="2614" priority="168">
      <formula>INDIRECT("K"&amp;ROW())="PPP"</formula>
    </cfRule>
    <cfRule type="expression" dxfId="2613" priority="169">
      <formula>INDIRECT("K"&amp;ROW())="Author"</formula>
    </cfRule>
  </conditionalFormatting>
  <conditionalFormatting sqref="L10">
    <cfRule type="expression" dxfId="2612" priority="162">
      <formula>INDIRECT("K"&amp;ROW())="Office"</formula>
    </cfRule>
    <cfRule type="expression" dxfId="2611" priority="163">
      <formula>INDIRECT("K"&amp;ROW())="Editor"</formula>
    </cfRule>
    <cfRule type="expression" dxfId="2610" priority="164">
      <formula>INDIRECT("K"&amp;ROW())="PPP"</formula>
    </cfRule>
    <cfRule type="expression" dxfId="2609" priority="165">
      <formula>INDIRECT("K"&amp;ROW())="Author"</formula>
    </cfRule>
  </conditionalFormatting>
  <conditionalFormatting sqref="L22">
    <cfRule type="expression" dxfId="2608" priority="158">
      <formula>INDIRECT("K"&amp;ROW())="Office"</formula>
    </cfRule>
    <cfRule type="expression" dxfId="2607" priority="159">
      <formula>INDIRECT("K"&amp;ROW())="Editor"</formula>
    </cfRule>
    <cfRule type="expression" dxfId="2606" priority="160">
      <formula>INDIRECT("K"&amp;ROW())="PPP"</formula>
    </cfRule>
    <cfRule type="expression" dxfId="2605" priority="161">
      <formula>INDIRECT("K"&amp;ROW())="Author"</formula>
    </cfRule>
  </conditionalFormatting>
  <conditionalFormatting sqref="L21">
    <cfRule type="expression" dxfId="2604" priority="154">
      <formula>INDIRECT("K"&amp;ROW())="Office"</formula>
    </cfRule>
    <cfRule type="expression" dxfId="2603" priority="155">
      <formula>INDIRECT("K"&amp;ROW())="Editor"</formula>
    </cfRule>
    <cfRule type="expression" dxfId="2602" priority="156">
      <formula>INDIRECT("K"&amp;ROW())="PPP"</formula>
    </cfRule>
    <cfRule type="expression" dxfId="2601" priority="157">
      <formula>INDIRECT("K"&amp;ROW())="Author"</formula>
    </cfRule>
  </conditionalFormatting>
  <conditionalFormatting sqref="L12">
    <cfRule type="expression" dxfId="2600" priority="150">
      <formula>INDIRECT("K"&amp;ROW())="Office"</formula>
    </cfRule>
    <cfRule type="expression" dxfId="2599" priority="151">
      <formula>INDIRECT("K"&amp;ROW())="Editor"</formula>
    </cfRule>
    <cfRule type="expression" dxfId="2598" priority="152">
      <formula>INDIRECT("K"&amp;ROW())="PPP"</formula>
    </cfRule>
    <cfRule type="expression" dxfId="2597" priority="153">
      <formula>INDIRECT("K"&amp;ROW())="Author"</formula>
    </cfRule>
  </conditionalFormatting>
  <conditionalFormatting sqref="L13">
    <cfRule type="expression" dxfId="2596" priority="138">
      <formula>INDIRECT("K"&amp;ROW())="Office"</formula>
    </cfRule>
    <cfRule type="expression" dxfId="2595" priority="139">
      <formula>INDIRECT("K"&amp;ROW())="Editor"</formula>
    </cfRule>
    <cfRule type="expression" dxfId="2594" priority="140">
      <formula>INDIRECT("K"&amp;ROW())="PPP"</formula>
    </cfRule>
    <cfRule type="expression" dxfId="2593" priority="141">
      <formula>INDIRECT("K"&amp;ROW())="Author"</formula>
    </cfRule>
  </conditionalFormatting>
  <conditionalFormatting sqref="L14">
    <cfRule type="expression" dxfId="2592" priority="134">
      <formula>INDIRECT("K"&amp;ROW())="Office"</formula>
    </cfRule>
    <cfRule type="expression" dxfId="2591" priority="135">
      <formula>INDIRECT("K"&amp;ROW())="Editor"</formula>
    </cfRule>
    <cfRule type="expression" dxfId="2590" priority="136">
      <formula>INDIRECT("K"&amp;ROW())="PPP"</formula>
    </cfRule>
    <cfRule type="expression" dxfId="2589" priority="137">
      <formula>INDIRECT("K"&amp;ROW())="Author"</formula>
    </cfRule>
  </conditionalFormatting>
  <conditionalFormatting sqref="L15">
    <cfRule type="expression" dxfId="2588" priority="130">
      <formula>INDIRECT("K"&amp;ROW())="Office"</formula>
    </cfRule>
    <cfRule type="expression" dxfId="2587" priority="131">
      <formula>INDIRECT("K"&amp;ROW())="Editor"</formula>
    </cfRule>
    <cfRule type="expression" dxfId="2586" priority="132">
      <formula>INDIRECT("K"&amp;ROW())="PPP"</formula>
    </cfRule>
    <cfRule type="expression" dxfId="2585" priority="133">
      <formula>INDIRECT("K"&amp;ROW())="Author"</formula>
    </cfRule>
  </conditionalFormatting>
  <conditionalFormatting sqref="L16">
    <cfRule type="expression" dxfId="2584" priority="126">
      <formula>INDIRECT("K"&amp;ROW())="Office"</formula>
    </cfRule>
    <cfRule type="expression" dxfId="2583" priority="127">
      <formula>INDIRECT("K"&amp;ROW())="Editor"</formula>
    </cfRule>
    <cfRule type="expression" dxfId="2582" priority="128">
      <formula>INDIRECT("K"&amp;ROW())="PPP"</formula>
    </cfRule>
    <cfRule type="expression" dxfId="2581" priority="129">
      <formula>INDIRECT("K"&amp;ROW())="Author"</formula>
    </cfRule>
  </conditionalFormatting>
  <conditionalFormatting sqref="H17">
    <cfRule type="expression" dxfId="2580" priority="117">
      <formula>INDIRECT("J"&amp;ROW())="Office"</formula>
    </cfRule>
    <cfRule type="expression" dxfId="2579" priority="118">
      <formula>INDIRECT("J"&amp;ROW())="Editor"</formula>
    </cfRule>
    <cfRule type="expression" dxfId="2578" priority="119">
      <formula>INDIRECT("J"&amp;ROW())="PPP"</formula>
    </cfRule>
    <cfRule type="expression" dxfId="2577" priority="120">
      <formula>INDIRECT("J"&amp;ROW())="Author"</formula>
    </cfRule>
    <cfRule type="expression" dxfId="2576" priority="121">
      <formula>INDIRECT("J"&amp;ROW())="Author"</formula>
    </cfRule>
  </conditionalFormatting>
  <conditionalFormatting sqref="B17:I17">
    <cfRule type="expression" dxfId="2575" priority="122">
      <formula>INDIRECT("K"&amp;ROW())="Office"</formula>
    </cfRule>
    <cfRule type="expression" dxfId="2574" priority="123">
      <formula>INDIRECT("K"&amp;ROW())="Editor"</formula>
    </cfRule>
    <cfRule type="expression" dxfId="2573" priority="124">
      <formula>INDIRECT("K"&amp;ROW())="PPP"</formula>
    </cfRule>
    <cfRule type="expression" dxfId="2572" priority="125">
      <formula>INDIRECT("K"&amp;ROW())="Author"</formula>
    </cfRule>
  </conditionalFormatting>
  <conditionalFormatting sqref="J17">
    <cfRule type="expression" dxfId="2571" priority="113">
      <formula>INDIRECT("K"&amp;ROW())="Office"</formula>
    </cfRule>
    <cfRule type="expression" dxfId="2570" priority="114">
      <formula>INDIRECT("K"&amp;ROW())="Editor"</formula>
    </cfRule>
    <cfRule type="expression" dxfId="2569" priority="115">
      <formula>INDIRECT("K"&amp;ROW())="PPP"</formula>
    </cfRule>
    <cfRule type="expression" dxfId="2568" priority="116">
      <formula>INDIRECT("K"&amp;ROW())="Author"</formula>
    </cfRule>
  </conditionalFormatting>
  <conditionalFormatting sqref="A17">
    <cfRule type="expression" dxfId="2567" priority="109">
      <formula>INDIRECT("K"&amp;ROW())="Office"</formula>
    </cfRule>
    <cfRule type="expression" dxfId="2566" priority="110">
      <formula>INDIRECT("K"&amp;ROW())="Editor"</formula>
    </cfRule>
    <cfRule type="expression" dxfId="2565" priority="111">
      <formula>INDIRECT("K"&amp;ROW())="PPP"</formula>
    </cfRule>
    <cfRule type="expression" dxfId="2564" priority="112">
      <formula>INDIRECT("K"&amp;ROW())="Author"</formula>
    </cfRule>
  </conditionalFormatting>
  <conditionalFormatting sqref="K17">
    <cfRule type="expression" dxfId="2563" priority="105">
      <formula>INDIRECT("K"&amp;ROW())="Office"</formula>
    </cfRule>
    <cfRule type="expression" dxfId="2562" priority="106">
      <formula>INDIRECT("K"&amp;ROW())="Editor"</formula>
    </cfRule>
    <cfRule type="expression" dxfId="2561" priority="107">
      <formula>INDIRECT("K"&amp;ROW())="PPP"</formula>
    </cfRule>
    <cfRule type="expression" dxfId="2560" priority="108">
      <formula>INDIRECT("K"&amp;ROW())="Author"</formula>
    </cfRule>
  </conditionalFormatting>
  <conditionalFormatting sqref="L17">
    <cfRule type="expression" dxfId="2559" priority="101">
      <formula>INDIRECT("K"&amp;ROW())="Office"</formula>
    </cfRule>
    <cfRule type="expression" dxfId="2558" priority="102">
      <formula>INDIRECT("K"&amp;ROW())="Editor"</formula>
    </cfRule>
    <cfRule type="expression" dxfId="2557" priority="103">
      <formula>INDIRECT("K"&amp;ROW())="PPP"</formula>
    </cfRule>
    <cfRule type="expression" dxfId="2556" priority="104">
      <formula>INDIRECT("K"&amp;ROW())="Author"</formula>
    </cfRule>
  </conditionalFormatting>
  <conditionalFormatting sqref="H18">
    <cfRule type="expression" dxfId="2555" priority="92">
      <formula>INDIRECT("J"&amp;ROW())="Office"</formula>
    </cfRule>
    <cfRule type="expression" dxfId="2554" priority="93">
      <formula>INDIRECT("J"&amp;ROW())="Editor"</formula>
    </cfRule>
    <cfRule type="expression" dxfId="2553" priority="94">
      <formula>INDIRECT("J"&amp;ROW())="PPP"</formula>
    </cfRule>
    <cfRule type="expression" dxfId="2552" priority="95">
      <formula>INDIRECT("J"&amp;ROW())="Author"</formula>
    </cfRule>
    <cfRule type="expression" dxfId="2551" priority="96">
      <formula>INDIRECT("J"&amp;ROW())="Author"</formula>
    </cfRule>
  </conditionalFormatting>
  <conditionalFormatting sqref="B18:I18">
    <cfRule type="expression" dxfId="2550" priority="97">
      <formula>INDIRECT("K"&amp;ROW())="Office"</formula>
    </cfRule>
    <cfRule type="expression" dxfId="2549" priority="98">
      <formula>INDIRECT("K"&amp;ROW())="Editor"</formula>
    </cfRule>
    <cfRule type="expression" dxfId="2548" priority="99">
      <formula>INDIRECT("K"&amp;ROW())="PPP"</formula>
    </cfRule>
    <cfRule type="expression" dxfId="2547" priority="100">
      <formula>INDIRECT("K"&amp;ROW())="Author"</formula>
    </cfRule>
  </conditionalFormatting>
  <conditionalFormatting sqref="J18">
    <cfRule type="expression" dxfId="2546" priority="88">
      <formula>INDIRECT("K"&amp;ROW())="Office"</formula>
    </cfRule>
    <cfRule type="expression" dxfId="2545" priority="89">
      <formula>INDIRECT("K"&amp;ROW())="Editor"</formula>
    </cfRule>
    <cfRule type="expression" dxfId="2544" priority="90">
      <formula>INDIRECT("K"&amp;ROW())="PPP"</formula>
    </cfRule>
    <cfRule type="expression" dxfId="2543" priority="91">
      <formula>INDIRECT("K"&amp;ROW())="Author"</formula>
    </cfRule>
  </conditionalFormatting>
  <conditionalFormatting sqref="A18">
    <cfRule type="expression" dxfId="2542" priority="84">
      <formula>INDIRECT("K"&amp;ROW())="Office"</formula>
    </cfRule>
    <cfRule type="expression" dxfId="2541" priority="85">
      <formula>INDIRECT("K"&amp;ROW())="Editor"</formula>
    </cfRule>
    <cfRule type="expression" dxfId="2540" priority="86">
      <formula>INDIRECT("K"&amp;ROW())="PPP"</formula>
    </cfRule>
    <cfRule type="expression" dxfId="2539" priority="87">
      <formula>INDIRECT("K"&amp;ROW())="Author"</formula>
    </cfRule>
  </conditionalFormatting>
  <conditionalFormatting sqref="K18">
    <cfRule type="expression" dxfId="2538" priority="80">
      <formula>INDIRECT("K"&amp;ROW())="Office"</formula>
    </cfRule>
    <cfRule type="expression" dxfId="2537" priority="81">
      <formula>INDIRECT("K"&amp;ROW())="Editor"</formula>
    </cfRule>
    <cfRule type="expression" dxfId="2536" priority="82">
      <formula>INDIRECT("K"&amp;ROW())="PPP"</formula>
    </cfRule>
    <cfRule type="expression" dxfId="2535" priority="83">
      <formula>INDIRECT("K"&amp;ROW())="Author"</formula>
    </cfRule>
  </conditionalFormatting>
  <conditionalFormatting sqref="L18">
    <cfRule type="expression" dxfId="2534" priority="76">
      <formula>INDIRECT("K"&amp;ROW())="Office"</formula>
    </cfRule>
    <cfRule type="expression" dxfId="2533" priority="77">
      <formula>INDIRECT("K"&amp;ROW())="Editor"</formula>
    </cfRule>
    <cfRule type="expression" dxfId="2532" priority="78">
      <formula>INDIRECT("K"&amp;ROW())="PPP"</formula>
    </cfRule>
    <cfRule type="expression" dxfId="2531" priority="79">
      <formula>INDIRECT("K"&amp;ROW())="Author"</formula>
    </cfRule>
  </conditionalFormatting>
  <conditionalFormatting sqref="H19">
    <cfRule type="expression" dxfId="2530" priority="42">
      <formula>INDIRECT("J"&amp;ROW())="Office"</formula>
    </cfRule>
    <cfRule type="expression" dxfId="2529" priority="43">
      <formula>INDIRECT("J"&amp;ROW())="Editor"</formula>
    </cfRule>
    <cfRule type="expression" dxfId="2528" priority="44">
      <formula>INDIRECT("J"&amp;ROW())="PPP"</formula>
    </cfRule>
    <cfRule type="expression" dxfId="2527" priority="45">
      <formula>INDIRECT("J"&amp;ROW())="Author"</formula>
    </cfRule>
    <cfRule type="expression" dxfId="2526" priority="46">
      <formula>INDIRECT("J"&amp;ROW())="Author"</formula>
    </cfRule>
  </conditionalFormatting>
  <conditionalFormatting sqref="B19:I19">
    <cfRule type="expression" dxfId="2525" priority="47">
      <formula>INDIRECT("K"&amp;ROW())="Office"</formula>
    </cfRule>
    <cfRule type="expression" dxfId="2524" priority="48">
      <formula>INDIRECT("K"&amp;ROW())="Editor"</formula>
    </cfRule>
    <cfRule type="expression" dxfId="2523" priority="49">
      <formula>INDIRECT("K"&amp;ROW())="PPP"</formula>
    </cfRule>
    <cfRule type="expression" dxfId="2522" priority="50">
      <formula>INDIRECT("K"&amp;ROW())="Author"</formula>
    </cfRule>
  </conditionalFormatting>
  <conditionalFormatting sqref="J19">
    <cfRule type="expression" dxfId="2521" priority="38">
      <formula>INDIRECT("K"&amp;ROW())="Office"</formula>
    </cfRule>
    <cfRule type="expression" dxfId="2520" priority="39">
      <formula>INDIRECT("K"&amp;ROW())="Editor"</formula>
    </cfRule>
    <cfRule type="expression" dxfId="2519" priority="40">
      <formula>INDIRECT("K"&amp;ROW())="PPP"</formula>
    </cfRule>
    <cfRule type="expression" dxfId="2518" priority="41">
      <formula>INDIRECT("K"&amp;ROW())="Author"</formula>
    </cfRule>
  </conditionalFormatting>
  <conditionalFormatting sqref="A19">
    <cfRule type="expression" dxfId="2517" priority="34">
      <formula>INDIRECT("K"&amp;ROW())="Office"</formula>
    </cfRule>
    <cfRule type="expression" dxfId="2516" priority="35">
      <formula>INDIRECT("K"&amp;ROW())="Editor"</formula>
    </cfRule>
    <cfRule type="expression" dxfId="2515" priority="36">
      <formula>INDIRECT("K"&amp;ROW())="PPP"</formula>
    </cfRule>
    <cfRule type="expression" dxfId="2514" priority="37">
      <formula>INDIRECT("K"&amp;ROW())="Author"</formula>
    </cfRule>
  </conditionalFormatting>
  <conditionalFormatting sqref="K19">
    <cfRule type="expression" dxfId="2513" priority="30">
      <formula>INDIRECT("K"&amp;ROW())="Office"</formula>
    </cfRule>
    <cfRule type="expression" dxfId="2512" priority="31">
      <formula>INDIRECT("K"&amp;ROW())="Editor"</formula>
    </cfRule>
    <cfRule type="expression" dxfId="2511" priority="32">
      <formula>INDIRECT("K"&amp;ROW())="PPP"</formula>
    </cfRule>
    <cfRule type="expression" dxfId="2510" priority="33">
      <formula>INDIRECT("K"&amp;ROW())="Author"</formula>
    </cfRule>
  </conditionalFormatting>
  <conditionalFormatting sqref="L19">
    <cfRule type="expression" dxfId="2509" priority="26">
      <formula>INDIRECT("K"&amp;ROW())="Office"</formula>
    </cfRule>
    <cfRule type="expression" dxfId="2508" priority="27">
      <formula>INDIRECT("K"&amp;ROW())="Editor"</formula>
    </cfRule>
    <cfRule type="expression" dxfId="2507" priority="28">
      <formula>INDIRECT("K"&amp;ROW())="PPP"</formula>
    </cfRule>
    <cfRule type="expression" dxfId="2506" priority="29">
      <formula>INDIRECT("K"&amp;ROW())="Author"</formula>
    </cfRule>
  </conditionalFormatting>
  <conditionalFormatting sqref="H20">
    <cfRule type="expression" dxfId="24" priority="17">
      <formula>INDIRECT("J"&amp;ROW())="Office"</formula>
    </cfRule>
    <cfRule type="expression" dxfId="23" priority="18">
      <formula>INDIRECT("J"&amp;ROW())="Editor"</formula>
    </cfRule>
    <cfRule type="expression" dxfId="22" priority="19">
      <formula>INDIRECT("J"&amp;ROW())="PPP"</formula>
    </cfRule>
    <cfRule type="expression" dxfId="21" priority="20">
      <formula>INDIRECT("J"&amp;ROW())="Author"</formula>
    </cfRule>
    <cfRule type="expression" dxfId="20" priority="21">
      <formula>INDIRECT("J"&amp;ROW())="Author"</formula>
    </cfRule>
  </conditionalFormatting>
  <conditionalFormatting sqref="B20:I20">
    <cfRule type="expression" dxfId="19" priority="22">
      <formula>INDIRECT("K"&amp;ROW())="Office"</formula>
    </cfRule>
    <cfRule type="expression" dxfId="18" priority="23">
      <formula>INDIRECT("K"&amp;ROW())="Editor"</formula>
    </cfRule>
    <cfRule type="expression" dxfId="17" priority="24">
      <formula>INDIRECT("K"&amp;ROW())="PPP"</formula>
    </cfRule>
    <cfRule type="expression" dxfId="16" priority="25">
      <formula>INDIRECT("K"&amp;ROW())="Author"</formula>
    </cfRule>
  </conditionalFormatting>
  <conditionalFormatting sqref="J20">
    <cfRule type="expression" dxfId="15" priority="13">
      <formula>INDIRECT("K"&amp;ROW())="Office"</formula>
    </cfRule>
    <cfRule type="expression" dxfId="14" priority="14">
      <formula>INDIRECT("K"&amp;ROW())="Editor"</formula>
    </cfRule>
    <cfRule type="expression" dxfId="13" priority="15">
      <formula>INDIRECT("K"&amp;ROW())="PPP"</formula>
    </cfRule>
    <cfRule type="expression" dxfId="12" priority="16">
      <formula>INDIRECT("K"&amp;ROW())="Author"</formula>
    </cfRule>
  </conditionalFormatting>
  <conditionalFormatting sqref="A20">
    <cfRule type="expression" dxfId="11" priority="9">
      <formula>INDIRECT("K"&amp;ROW())="Office"</formula>
    </cfRule>
    <cfRule type="expression" dxfId="10" priority="10">
      <formula>INDIRECT("K"&amp;ROW())="Editor"</formula>
    </cfRule>
    <cfRule type="expression" dxfId="9" priority="11">
      <formula>INDIRECT("K"&amp;ROW())="PPP"</formula>
    </cfRule>
    <cfRule type="expression" dxfId="8" priority="12">
      <formula>INDIRECT("K"&amp;ROW())="Author"</formula>
    </cfRule>
  </conditionalFormatting>
  <conditionalFormatting sqref="K20">
    <cfRule type="expression" dxfId="7" priority="5">
      <formula>INDIRECT("K"&amp;ROW())="Office"</formula>
    </cfRule>
    <cfRule type="expression" dxfId="6" priority="6">
      <formula>INDIRECT("K"&amp;ROW())="Editor"</formula>
    </cfRule>
    <cfRule type="expression" dxfId="5" priority="7">
      <formula>INDIRECT("K"&amp;ROW())="PPP"</formula>
    </cfRule>
    <cfRule type="expression" dxfId="4" priority="8">
      <formula>INDIRECT("K"&amp;ROW())="Author"</formula>
    </cfRule>
  </conditionalFormatting>
  <conditionalFormatting sqref="L20">
    <cfRule type="expression" dxfId="3" priority="1">
      <formula>INDIRECT("K"&amp;ROW())="Office"</formula>
    </cfRule>
    <cfRule type="expression" dxfId="2" priority="2">
      <formula>INDIRECT("K"&amp;ROW())="Editor"</formula>
    </cfRule>
    <cfRule type="expression" dxfId="1" priority="3">
      <formula>INDIRECT("K"&amp;ROW())="PPP"</formula>
    </cfRule>
    <cfRule type="expression" dxfId="0" priority="4">
      <formula>INDIRECT("K"&amp;ROW())="Author"</formula>
    </cfRule>
  </conditionalFormatting>
  <pageMargins left="0.25" right="0.25" top="0.75" bottom="0.75" header="0.3" footer="0.3"/>
  <pageSetup paperSize="9" scale="56" fitToHeight="0" orientation="portrait" r:id="rId1"/>
  <colBreaks count="1" manualBreakCount="1">
    <brk id="10" max="1048575" man="1"/>
  </colBreaks>
  <ignoredErrors>
    <ignoredError sqref="A1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G e m i n i   x m l n s = " h t t p : / / g e m i n i / p i v o t c u s t o m i z a t i o n / P o w e r P i v o t V e r s i o n " > < C u s t o m C o n t e n t > < ! [ C D A T A [ 1 1 . 0 . 9 1 6 6 . 1 8 8 ] ] > < / C u s t o m C o n t e n t > < / G e m i n i > 
</file>

<file path=customXml/item2.xml>��< ? x m l   v e r s i o n = " 1 . 0 "   e n c o d i n g = " U T F - 1 6 " ? > < G e m i n i   x m l n s = " h t t p : / / g e m i n i / p i v o t c u s t o m i z a t i o n / R e l a t i o n s h i p A u t o D e t e c t i o n E n a b l e d " > < C u s t o m C o n t e n t > < ! [ C D A T A [ T r u e ] ] > < / C u s t o m C o n t e n t > < / G e m i n i > 
</file>

<file path=customXml/item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 2 0 1 9 - 0 7 - 2 2 T 1 6 : 2 9 : 4 9 . 4 0 0 4 7 9 5 + 0 1 : 0 0 < / L a s t P r o c e s s e d T i m e > < / D a t a M o d e l i n g S a n d b o x . S e r i a l i z e d S a n d b o x E r r o r C a c h e > ] ] > < / C u s t o m C o n t e n t > < / G e m i n i > 
</file>

<file path=customXml/item4.xml>��< ? x m l   v e r s i o n = " 1 . 0 "   e n c o d i n g = " U T F - 1 6 " ? > < G e m i n i   x m l n s = " h t t p : / / g e m i n i / p i v o t c u s t o m i z a t i o n / S a n d b o x N o n E m p t y " > < C u s t o m C o n t e n t > < ! [ C D A T A [ 1 ] ] > < / C u s t o m C o n t e n t > < / G e m i n i > 
</file>

<file path=customXml/item5.xml>��< ? x m l   v e r s i o n = " 1 . 0 "   e n c o d i n g = " U T F - 1 6 " ? > < G e m i n i   x m l n s = " h t t p : / / g e m i n i / p i v o t c u s t o m i z a t i o n / I s S a n d b o x E m b e d d e d " > < C u s t o m C o n t e n t > < ! [ C D A T A [ y e s ] ] > < / C u s t o m C o n t e n t > < / G e m i n i > 
</file>

<file path=customXml/itemProps1.xml><?xml version="1.0" encoding="utf-8"?>
<ds:datastoreItem xmlns:ds="http://schemas.openxmlformats.org/officeDocument/2006/customXml" ds:itemID="{0A308DEF-CA8F-4CCD-ABA1-306D28C061EB}">
  <ds:schemaRefs/>
</ds:datastoreItem>
</file>

<file path=customXml/itemProps2.xml><?xml version="1.0" encoding="utf-8"?>
<ds:datastoreItem xmlns:ds="http://schemas.openxmlformats.org/officeDocument/2006/customXml" ds:itemID="{B68416D3-3A6B-40C8-AF4C-11DD587055EC}">
  <ds:schemaRefs/>
</ds:datastoreItem>
</file>

<file path=customXml/itemProps3.xml><?xml version="1.0" encoding="utf-8"?>
<ds:datastoreItem xmlns:ds="http://schemas.openxmlformats.org/officeDocument/2006/customXml" ds:itemID="{76A1912A-A581-41FE-9718-04A0B4673B9B}">
  <ds:schemaRefs/>
</ds:datastoreItem>
</file>

<file path=customXml/itemProps4.xml><?xml version="1.0" encoding="utf-8"?>
<ds:datastoreItem xmlns:ds="http://schemas.openxmlformats.org/officeDocument/2006/customXml" ds:itemID="{E884F72A-B0A3-4476-9064-CB87012E96E7}">
  <ds:schemaRefs/>
</ds:datastoreItem>
</file>

<file path=customXml/itemProps5.xml><?xml version="1.0" encoding="utf-8"?>
<ds:datastoreItem xmlns:ds="http://schemas.openxmlformats.org/officeDocument/2006/customXml" ds:itemID="{F4649501-9590-41DE-893A-728B02981C1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Summary</vt:lpstr>
      <vt:lpstr>Publication count</vt:lpstr>
      <vt:lpstr>EME Prod</vt:lpstr>
      <vt:lpstr>EME Pub</vt:lpstr>
      <vt:lpstr>HS&amp;DR Prod</vt:lpstr>
      <vt:lpstr>HS&amp;DR Pub</vt:lpstr>
      <vt:lpstr>HTA Prod</vt:lpstr>
      <vt:lpstr>HTA Pub</vt:lpstr>
      <vt:lpstr>PHR Prod</vt:lpstr>
      <vt:lpstr>PHR Pub</vt:lpstr>
      <vt:lpstr>PGfAR Prod</vt:lpstr>
      <vt:lpstr>PGfAR Pub</vt:lpstr>
      <vt:lpstr>All Withdrawn</vt:lpstr>
      <vt:lpstr>Figures for Editor Review</vt:lpstr>
      <vt:lpstr>'EME Prod'!Print_Area</vt:lpstr>
      <vt:lpstr>'EME Pub'!Print_Area</vt:lpstr>
      <vt:lpstr>'HS&amp;DR Prod'!Print_Area</vt:lpstr>
      <vt:lpstr>'HS&amp;DR Pub'!Print_Area</vt:lpstr>
      <vt:lpstr>'HTA Prod'!Print_Area</vt:lpstr>
      <vt:lpstr>'HTA Pub'!Print_Area</vt:lpstr>
      <vt:lpstr>'PGfAR Prod'!Print_Area</vt:lpstr>
      <vt:lpstr>'PGfAR Pub'!Print_Area</vt:lpstr>
      <vt:lpstr>'PHR Prod'!Print_Area</vt:lpstr>
      <vt:lpstr>'PHR Pub'!Print_Area</vt:lpstr>
    </vt:vector>
  </TitlesOfParts>
  <Company>University of Southampton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Waller H.K.</dc:creator>
  <cp:lastModifiedBy>Young G.</cp:lastModifiedBy>
  <cp:lastPrinted>2018-05-17T10:42:57Z</cp:lastPrinted>
  <dcterms:created xsi:type="dcterms:W3CDTF">2012-04-02T14:17:46Z</dcterms:created>
  <dcterms:modified xsi:type="dcterms:W3CDTF">2020-07-23T08:22:11Z</dcterms:modified>
</cp:coreProperties>
</file>